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DieseArbeitsmappe"/>
  <mc:AlternateContent xmlns:mc="http://schemas.openxmlformats.org/markup-compatibility/2006">
    <mc:Choice Requires="x15">
      <x15ac:absPath xmlns:x15ac="http://schemas.microsoft.com/office/spreadsheetml/2010/11/ac" url="K:\07_fachgesellschaften\_dgooc\06_verfahrensunterlagen\"/>
    </mc:Choice>
  </mc:AlternateContent>
  <xr:revisionPtr revIDLastSave="0" documentId="13_ncr:1_{2CCA0F4D-3B67-4E0C-B3CC-E31089EB719E}" xr6:coauthVersionLast="47" xr6:coauthVersionMax="47" xr10:uidLastSave="{00000000-0000-0000-0000-000000000000}"/>
  <workbookProtection workbookAlgorithmName="SHA-512" workbookHashValue="swthOwmFFx9KAOyXNERHEm9c2qm2mWw693384ZykEpOxapZ17RETxv4gzvAa/tBsOy4a1Iae0Dg4sv5Fpa9rxw==" workbookSaltValue="3+hci+2KNBt8EQ6XxjU/5A==" workbookSpinCount="100000" lockStructure="1"/>
  <bookViews>
    <workbookView xWindow="28680" yWindow="-120" windowWidth="29040" windowHeight="15840" activeTab="1" xr2:uid="{00000000-000D-0000-FFFF-FFFF00000000}"/>
  </bookViews>
  <sheets>
    <sheet name="Vorwort &amp; Inhaltsverzeichnis" sheetId="4" r:id="rId1"/>
    <sheet name="Allgemeine Angaben" sheetId="5" r:id="rId2"/>
    <sheet name="2.2.3 Fallzahlen" sheetId="7" r:id="rId3"/>
    <sheet name="Zusammenfassung" sheetId="16" r:id="rId4"/>
    <sheet name="Kennzahlen" sheetId="14" r:id="rId5"/>
    <sheet name="5.1 QI Hüfte" sheetId="11" r:id="rId6"/>
    <sheet name="5.2 QI Knie" sheetId="12" r:id="rId7"/>
    <sheet name="Tabelle1" sheetId="22" state="hidden" r:id="rId8"/>
    <sheet name="Hilfstabelle" sheetId="8" state="hidden" r:id="rId9"/>
    <sheet name="Daten_Basis,QI" sheetId="20" state="hidden" r:id="rId10"/>
    <sheet name="Daten_HO-Fallzahlen" sheetId="21" state="hidden" r:id="rId11"/>
  </sheets>
  <definedNames>
    <definedName name="_xlnm._FilterDatabase" localSheetId="4" hidden="1">Kennzahlen!$B$1:$K$20</definedName>
    <definedName name="_Toc427073303" localSheetId="2">'2.2.3 Fallzahlen'!#REF!</definedName>
    <definedName name="auswahl">Hilfstabelle!$B$10:$B$11</definedName>
    <definedName name="AuswahllisteOperateure">Hilfstabelle!$B$4:INDEX(Hilfstabelle!$B$4:$B$6,IF('Allgemeine Angaben'!$L$8=Hilfstabelle!$D$4,2,3))</definedName>
    <definedName name="AuswahllisteSonderregelung">INDEX(Hilfstabelle!$J$2:$J$3,IF('Allgemeine Angaben'!$L$8=Hilfstabelle!$D$4,1,2)):'Hilfstabelle'!$J$5</definedName>
    <definedName name="_xlnm.Print_Area" localSheetId="6">'5.2 QI Knie'!$A$1:$M$57</definedName>
    <definedName name="_xlnm.Print_Area" localSheetId="4">Kennzahlen!$A$1:$L$21</definedName>
    <definedName name="Leerzelle">Hilfstabelle!$B$26</definedName>
    <definedName name="ListeOperateure">Hilfstabelle!$M$8:INDEX(Hilfstabelle!$M$8:$M$33,COUNTA('Allgemeine Angaben'!$E$19:$E$43))</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erateur_auswahl">Hilfstabelle!$B$5:$B$8</definedName>
    <definedName name="sho_auswahl">Hilfstabelle!$B$5:$B$7</definedName>
    <definedName name="Text10" localSheetId="1">'Allgemeine Angaben'!$L$10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5" l="1"/>
  <c r="BD3" i="21"/>
  <c r="BD4" i="21"/>
  <c r="BD5" i="21"/>
  <c r="BD6" i="21"/>
  <c r="BD7" i="21"/>
  <c r="BD8" i="21"/>
  <c r="BD9" i="21"/>
  <c r="BD10" i="21"/>
  <c r="BD11" i="21"/>
  <c r="BD12" i="21"/>
  <c r="BD13" i="21"/>
  <c r="BD14" i="21"/>
  <c r="BD15" i="21"/>
  <c r="BD16" i="21"/>
  <c r="BD17" i="21"/>
  <c r="BD18" i="21"/>
  <c r="BD19" i="21"/>
  <c r="BD20" i="21"/>
  <c r="BD21" i="21"/>
  <c r="BD22" i="21"/>
  <c r="BD23" i="21"/>
  <c r="BD24" i="21"/>
  <c r="BD25" i="21"/>
  <c r="BD26" i="21"/>
  <c r="BC3" i="21"/>
  <c r="BC4" i="21"/>
  <c r="BC5" i="21"/>
  <c r="BC6" i="21"/>
  <c r="BC7" i="21"/>
  <c r="BC8" i="21"/>
  <c r="BC9" i="21"/>
  <c r="BC10" i="21"/>
  <c r="BC11" i="21"/>
  <c r="BC12" i="21"/>
  <c r="BC13" i="21"/>
  <c r="BC14" i="21"/>
  <c r="BC15" i="21"/>
  <c r="BC16" i="21"/>
  <c r="BC17" i="21"/>
  <c r="BC18" i="21"/>
  <c r="BC19" i="21"/>
  <c r="BC20" i="21"/>
  <c r="BC21" i="21"/>
  <c r="BC22" i="21"/>
  <c r="BC23" i="21"/>
  <c r="BC24" i="21"/>
  <c r="BC25" i="21"/>
  <c r="BC26" i="21"/>
  <c r="BB3" i="21"/>
  <c r="BB4" i="21"/>
  <c r="BB5" i="21"/>
  <c r="BB6" i="21"/>
  <c r="BB7" i="21"/>
  <c r="BB8" i="21"/>
  <c r="BB9" i="21"/>
  <c r="BB10" i="21"/>
  <c r="BB11" i="21"/>
  <c r="BB12" i="21"/>
  <c r="BB13" i="21"/>
  <c r="BB14" i="21"/>
  <c r="BB15" i="21"/>
  <c r="BB16" i="21"/>
  <c r="BB17" i="21"/>
  <c r="BB18" i="21"/>
  <c r="BB19" i="21"/>
  <c r="BB20" i="21"/>
  <c r="BB21" i="21"/>
  <c r="BB22" i="21"/>
  <c r="BB23" i="21"/>
  <c r="BB24" i="21"/>
  <c r="BB25" i="21"/>
  <c r="BB26" i="21"/>
  <c r="BA3" i="21"/>
  <c r="BA4" i="21"/>
  <c r="BA5" i="21"/>
  <c r="BA6" i="21"/>
  <c r="BA7" i="21"/>
  <c r="BA8" i="21"/>
  <c r="BA9" i="21"/>
  <c r="BA10" i="21"/>
  <c r="BA11" i="21"/>
  <c r="BA12" i="21"/>
  <c r="BA13" i="21"/>
  <c r="BA14" i="21"/>
  <c r="BA15" i="21"/>
  <c r="BA16" i="21"/>
  <c r="BA17" i="21"/>
  <c r="BA18" i="21"/>
  <c r="BA19" i="21"/>
  <c r="BA20" i="21"/>
  <c r="BA21" i="21"/>
  <c r="BA22" i="21"/>
  <c r="BA23" i="21"/>
  <c r="BA24" i="21"/>
  <c r="BA25" i="21"/>
  <c r="BA26" i="21"/>
  <c r="AZ3" i="21"/>
  <c r="AZ4" i="21"/>
  <c r="AZ5" i="21"/>
  <c r="AZ6" i="21"/>
  <c r="AZ7" i="21"/>
  <c r="AZ8" i="21"/>
  <c r="AZ9" i="21"/>
  <c r="AZ10" i="21"/>
  <c r="AZ11" i="21"/>
  <c r="AZ12" i="21"/>
  <c r="AZ13" i="21"/>
  <c r="AZ14" i="21"/>
  <c r="AZ15" i="21"/>
  <c r="AZ16" i="21"/>
  <c r="AZ17" i="21"/>
  <c r="AZ18" i="21"/>
  <c r="AZ19" i="21"/>
  <c r="AZ20" i="21"/>
  <c r="AZ21" i="21"/>
  <c r="AZ22" i="21"/>
  <c r="AZ23" i="21"/>
  <c r="AZ24" i="21"/>
  <c r="AZ25" i="21"/>
  <c r="AZ26" i="21"/>
  <c r="AY3" i="21"/>
  <c r="AY4" i="21"/>
  <c r="AY5" i="21"/>
  <c r="AY6" i="21"/>
  <c r="AY7" i="21"/>
  <c r="AY8" i="21"/>
  <c r="AY9" i="21"/>
  <c r="AY10" i="21"/>
  <c r="AY11" i="21"/>
  <c r="AY12" i="21"/>
  <c r="AY13" i="21"/>
  <c r="AY14" i="21"/>
  <c r="AY15" i="21"/>
  <c r="AY16" i="21"/>
  <c r="AY17" i="21"/>
  <c r="AY18" i="21"/>
  <c r="AY19" i="21"/>
  <c r="AY20" i="21"/>
  <c r="AY21" i="21"/>
  <c r="AY22" i="21"/>
  <c r="AY23" i="21"/>
  <c r="AY24" i="21"/>
  <c r="AY25" i="21"/>
  <c r="AY26" i="21"/>
  <c r="S3" i="21" l="1"/>
  <c r="S4" i="21"/>
  <c r="S5" i="21"/>
  <c r="S6" i="21"/>
  <c r="S7" i="21"/>
  <c r="S8" i="21"/>
  <c r="S9" i="21"/>
  <c r="S10" i="21"/>
  <c r="S11" i="21"/>
  <c r="S12" i="21"/>
  <c r="S13" i="21"/>
  <c r="S14" i="21"/>
  <c r="S15" i="21"/>
  <c r="S16" i="21"/>
  <c r="S17" i="21"/>
  <c r="S18" i="21"/>
  <c r="S19" i="21"/>
  <c r="S20" i="21"/>
  <c r="S21" i="21"/>
  <c r="S22" i="21"/>
  <c r="S23" i="21"/>
  <c r="S24" i="21"/>
  <c r="S25" i="21"/>
  <c r="S26" i="21"/>
  <c r="R3" i="21"/>
  <c r="R4" i="21"/>
  <c r="R5" i="21"/>
  <c r="R6" i="21"/>
  <c r="R7" i="21"/>
  <c r="R8" i="21"/>
  <c r="R9" i="21"/>
  <c r="R10" i="21"/>
  <c r="R11" i="21"/>
  <c r="R12" i="21"/>
  <c r="R13" i="21"/>
  <c r="R14" i="21"/>
  <c r="R15" i="21"/>
  <c r="R16" i="21"/>
  <c r="R17" i="21"/>
  <c r="R18" i="21"/>
  <c r="R19" i="21"/>
  <c r="R20" i="21"/>
  <c r="R21" i="21"/>
  <c r="R22" i="21"/>
  <c r="R23" i="21"/>
  <c r="R24" i="21"/>
  <c r="R25" i="21"/>
  <c r="R26" i="21"/>
  <c r="Q3" i="21"/>
  <c r="Q4" i="21"/>
  <c r="Q5" i="21"/>
  <c r="Q6" i="21"/>
  <c r="Q7" i="21"/>
  <c r="Q8" i="21"/>
  <c r="Q9" i="21"/>
  <c r="Q10" i="21"/>
  <c r="Q11" i="21"/>
  <c r="Q12" i="21"/>
  <c r="Q13" i="21"/>
  <c r="Q14" i="21"/>
  <c r="Q15" i="21"/>
  <c r="Q16" i="21"/>
  <c r="Q17" i="21"/>
  <c r="Q18" i="21"/>
  <c r="Q19" i="21"/>
  <c r="Q20" i="21"/>
  <c r="Q21" i="21"/>
  <c r="Q22" i="21"/>
  <c r="Q23" i="21"/>
  <c r="Q24" i="21"/>
  <c r="Q25" i="21"/>
  <c r="Q26" i="21"/>
  <c r="P3" i="21"/>
  <c r="P4" i="21"/>
  <c r="P5" i="21"/>
  <c r="P6" i="21"/>
  <c r="P7" i="21"/>
  <c r="P8" i="21"/>
  <c r="P9" i="21"/>
  <c r="P10" i="21"/>
  <c r="P11" i="21"/>
  <c r="P12" i="21"/>
  <c r="P13" i="21"/>
  <c r="P14" i="21"/>
  <c r="P15" i="21"/>
  <c r="P16" i="21"/>
  <c r="P17" i="21"/>
  <c r="P18" i="21"/>
  <c r="P19" i="21"/>
  <c r="P20" i="21"/>
  <c r="P21" i="21"/>
  <c r="P22" i="21"/>
  <c r="P23" i="21"/>
  <c r="P24" i="21"/>
  <c r="P25" i="21"/>
  <c r="P26" i="21"/>
  <c r="O3" i="21"/>
  <c r="O4" i="21"/>
  <c r="O5" i="21"/>
  <c r="O6" i="21"/>
  <c r="O7" i="21"/>
  <c r="O8" i="21"/>
  <c r="O9" i="21"/>
  <c r="O10" i="21"/>
  <c r="O11" i="21"/>
  <c r="O12" i="21"/>
  <c r="O13" i="21"/>
  <c r="O14" i="21"/>
  <c r="O15" i="21"/>
  <c r="O16" i="21"/>
  <c r="O17" i="21"/>
  <c r="O18" i="21"/>
  <c r="O19" i="21"/>
  <c r="O20" i="21"/>
  <c r="O21" i="21"/>
  <c r="O22" i="21"/>
  <c r="O23" i="21"/>
  <c r="O24" i="21"/>
  <c r="O25" i="21"/>
  <c r="O26" i="21"/>
  <c r="N3" i="21"/>
  <c r="N4" i="21"/>
  <c r="N5" i="21"/>
  <c r="N6" i="21"/>
  <c r="N7" i="21"/>
  <c r="N8" i="21"/>
  <c r="N9" i="21"/>
  <c r="N10" i="21"/>
  <c r="N11" i="21"/>
  <c r="N12" i="21"/>
  <c r="N13" i="21"/>
  <c r="N14" i="21"/>
  <c r="N15" i="21"/>
  <c r="N16" i="21"/>
  <c r="N17" i="21"/>
  <c r="N18" i="21"/>
  <c r="N19" i="21"/>
  <c r="N20" i="21"/>
  <c r="N21" i="21"/>
  <c r="N22" i="21"/>
  <c r="N23" i="21"/>
  <c r="N24" i="21"/>
  <c r="N25" i="21"/>
  <c r="N26" i="21"/>
  <c r="M3" i="21"/>
  <c r="M4" i="21"/>
  <c r="M5" i="21"/>
  <c r="M6" i="21"/>
  <c r="M7" i="21"/>
  <c r="M8" i="21"/>
  <c r="M9" i="21"/>
  <c r="M10" i="21"/>
  <c r="M11" i="21"/>
  <c r="M12" i="21"/>
  <c r="M13" i="21"/>
  <c r="M14" i="21"/>
  <c r="M15" i="21"/>
  <c r="M16" i="21"/>
  <c r="M17" i="21"/>
  <c r="M18" i="21"/>
  <c r="M19" i="21"/>
  <c r="M20" i="21"/>
  <c r="M21" i="21"/>
  <c r="M22" i="21"/>
  <c r="M23" i="21"/>
  <c r="M24" i="21"/>
  <c r="M25" i="21"/>
  <c r="M26" i="21"/>
  <c r="L3" i="21"/>
  <c r="L4" i="21"/>
  <c r="L5" i="21"/>
  <c r="L6" i="21"/>
  <c r="L7" i="21"/>
  <c r="L8" i="21"/>
  <c r="L9" i="21"/>
  <c r="L10" i="21"/>
  <c r="L11" i="21"/>
  <c r="L12" i="21"/>
  <c r="L13" i="21"/>
  <c r="L14" i="21"/>
  <c r="L15" i="21"/>
  <c r="L16" i="21"/>
  <c r="L17" i="21"/>
  <c r="L18" i="21"/>
  <c r="L19" i="21"/>
  <c r="L20" i="21"/>
  <c r="L21" i="21"/>
  <c r="L22" i="21"/>
  <c r="L23" i="21"/>
  <c r="L24" i="21"/>
  <c r="L25" i="21"/>
  <c r="L26" i="21"/>
  <c r="K3" i="21"/>
  <c r="K4" i="21"/>
  <c r="K5" i="21"/>
  <c r="K6" i="21"/>
  <c r="K7" i="21"/>
  <c r="K8" i="21"/>
  <c r="K9" i="21"/>
  <c r="K10" i="21"/>
  <c r="K11" i="21"/>
  <c r="K12" i="21"/>
  <c r="K13" i="21"/>
  <c r="K14" i="21"/>
  <c r="K15" i="21"/>
  <c r="K16" i="21"/>
  <c r="K17" i="21"/>
  <c r="K18" i="21"/>
  <c r="K19" i="21"/>
  <c r="K20" i="21"/>
  <c r="K21" i="21"/>
  <c r="K22" i="21"/>
  <c r="K23" i="21"/>
  <c r="K24" i="21"/>
  <c r="K25" i="21"/>
  <c r="K26" i="21"/>
  <c r="AFZ2" i="20" l="1"/>
  <c r="AFY2" i="20"/>
  <c r="H18" i="14"/>
  <c r="H19" i="14"/>
  <c r="H16" i="11"/>
  <c r="AED2" i="20"/>
  <c r="AFX2" i="20"/>
  <c r="AFW2" i="20"/>
  <c r="AFV2" i="20"/>
  <c r="AFR2" i="20"/>
  <c r="AFQ2" i="20"/>
  <c r="AFP2" i="20"/>
  <c r="AFO2" i="20"/>
  <c r="AFK2" i="20"/>
  <c r="AFJ2" i="20"/>
  <c r="AFI2" i="20"/>
  <c r="AFH2" i="20"/>
  <c r="AFD2" i="20"/>
  <c r="AEC2" i="20"/>
  <c r="AEB2" i="20"/>
  <c r="AEA2" i="20"/>
  <c r="ADX2" i="20"/>
  <c r="ADW2" i="20"/>
  <c r="ADV2" i="20"/>
  <c r="ADU2" i="20"/>
  <c r="ADT2" i="20"/>
  <c r="ADQ2" i="20"/>
  <c r="ADP2" i="20"/>
  <c r="ADO2" i="20"/>
  <c r="ADN2" i="20"/>
  <c r="ADM2" i="20"/>
  <c r="ADJ2" i="20"/>
  <c r="ADI2" i="20"/>
  <c r="ADH2" i="20"/>
  <c r="ADG2" i="20"/>
  <c r="ADF2" i="20"/>
  <c r="ADC2" i="20"/>
  <c r="ADB2" i="20"/>
  <c r="ADA2" i="20"/>
  <c r="ACZ2" i="20"/>
  <c r="ACY2" i="20"/>
  <c r="ACU2" i="20"/>
  <c r="ACT2" i="20"/>
  <c r="ACS2" i="20"/>
  <c r="ACR2" i="20"/>
  <c r="ACN2" i="20"/>
  <c r="ACM2" i="20"/>
  <c r="ACL2" i="20"/>
  <c r="ACK2" i="20"/>
  <c r="ACG2" i="20"/>
  <c r="ACF2" i="20"/>
  <c r="ACE2" i="20"/>
  <c r="ACD2" i="20"/>
  <c r="ABZ2" i="20"/>
  <c r="ABY2" i="20"/>
  <c r="ABX2" i="20"/>
  <c r="ABW2" i="20"/>
  <c r="ABS2" i="20"/>
  <c r="ABR2" i="20"/>
  <c r="ABQ2" i="20"/>
  <c r="ABP2" i="20"/>
  <c r="ABL2" i="20"/>
  <c r="ABK2" i="20"/>
  <c r="ABJ2" i="20"/>
  <c r="ABI2" i="20"/>
  <c r="ABE2" i="20"/>
  <c r="ABD2" i="20"/>
  <c r="ABC2" i="20"/>
  <c r="ABB2" i="20"/>
  <c r="AAX2" i="20"/>
  <c r="AAW2" i="20"/>
  <c r="AAV2" i="20"/>
  <c r="AAU2" i="20"/>
  <c r="AAQ2" i="20"/>
  <c r="AAP2" i="20"/>
  <c r="AAO2" i="20"/>
  <c r="AAN2" i="20"/>
  <c r="AAJ2" i="20"/>
  <c r="AAI2" i="20"/>
  <c r="AAH2" i="20"/>
  <c r="AAG2" i="20"/>
  <c r="AAC2" i="20"/>
  <c r="AAB2" i="20"/>
  <c r="AAA2" i="20"/>
  <c r="ZZ2" i="20"/>
  <c r="ZV2" i="20"/>
  <c r="ZU2" i="20"/>
  <c r="ZT2" i="20"/>
  <c r="ZS2" i="20"/>
  <c r="ZO2" i="20"/>
  <c r="ZN2" i="20"/>
  <c r="ZM2" i="20"/>
  <c r="ZL2" i="20"/>
  <c r="ZH2" i="20"/>
  <c r="ZG2" i="20"/>
  <c r="ZF2" i="20"/>
  <c r="ZE2" i="20"/>
  <c r="ZA2" i="20"/>
  <c r="YZ2" i="20"/>
  <c r="YY2" i="20"/>
  <c r="YX2" i="20"/>
  <c r="YT2" i="20"/>
  <c r="YS2" i="20"/>
  <c r="YR2" i="20"/>
  <c r="YQ2" i="20"/>
  <c r="YM2" i="20"/>
  <c r="YL2" i="20"/>
  <c r="YK2" i="20"/>
  <c r="YJ2" i="20"/>
  <c r="YF2" i="20"/>
  <c r="YE2" i="20"/>
  <c r="YD2" i="20"/>
  <c r="YC2" i="20"/>
  <c r="XY2" i="20"/>
  <c r="XX2" i="20"/>
  <c r="XW2" i="20"/>
  <c r="XV2" i="20"/>
  <c r="XR2" i="20"/>
  <c r="XQ2" i="20"/>
  <c r="XP2" i="20"/>
  <c r="XO2" i="20"/>
  <c r="XK2" i="20"/>
  <c r="XJ2" i="20"/>
  <c r="XI2" i="20"/>
  <c r="XH2" i="20"/>
  <c r="XD2" i="20"/>
  <c r="VM2" i="20"/>
  <c r="VL2" i="20"/>
  <c r="VK2" i="20"/>
  <c r="VG2" i="20"/>
  <c r="VF2" i="20"/>
  <c r="VE2" i="20"/>
  <c r="VD2" i="20"/>
  <c r="UZ2" i="20"/>
  <c r="UY2" i="20"/>
  <c r="UX2" i="20"/>
  <c r="UW2" i="20"/>
  <c r="US2" i="20"/>
  <c r="UR2" i="20"/>
  <c r="UQ2" i="20"/>
  <c r="UP2" i="20"/>
  <c r="UL2" i="20"/>
  <c r="UK2" i="20"/>
  <c r="UJ2" i="20"/>
  <c r="UI2" i="20"/>
  <c r="UE2" i="20"/>
  <c r="UD2" i="20"/>
  <c r="UC2" i="20"/>
  <c r="UB2" i="20"/>
  <c r="TX2" i="20"/>
  <c r="TW2" i="20"/>
  <c r="TV2" i="20"/>
  <c r="TU2" i="20"/>
  <c r="TQ2" i="20"/>
  <c r="TP2" i="20"/>
  <c r="TO2" i="20"/>
  <c r="TN2" i="20"/>
  <c r="TJ2" i="20"/>
  <c r="AFC2" i="20"/>
  <c r="AFB2" i="20"/>
  <c r="AFA2" i="20"/>
  <c r="AEW2" i="20"/>
  <c r="AEV2" i="20"/>
  <c r="AEU2" i="20"/>
  <c r="AET2" i="20"/>
  <c r="AEP2" i="20"/>
  <c r="AEO2" i="20"/>
  <c r="AEN2" i="20"/>
  <c r="AEM2" i="20"/>
  <c r="AEI2" i="20"/>
  <c r="TI2" i="20"/>
  <c r="TH2" i="20"/>
  <c r="TG2" i="20"/>
  <c r="TD2" i="20"/>
  <c r="TC2" i="20"/>
  <c r="TB2" i="20"/>
  <c r="TA2" i="20"/>
  <c r="SZ2" i="20"/>
  <c r="SW2" i="20"/>
  <c r="SV2" i="20"/>
  <c r="SU2" i="20"/>
  <c r="ST2" i="20"/>
  <c r="SS2" i="20"/>
  <c r="SP2" i="20"/>
  <c r="SO2" i="20"/>
  <c r="SN2" i="20"/>
  <c r="SM2" i="20"/>
  <c r="SL2" i="20"/>
  <c r="SI2" i="20"/>
  <c r="SH2" i="20"/>
  <c r="SG2" i="20"/>
  <c r="SF2" i="20"/>
  <c r="SE2" i="20"/>
  <c r="SA2" i="20"/>
  <c r="RZ2" i="20"/>
  <c r="RY2" i="20"/>
  <c r="RX2" i="20"/>
  <c r="RT2" i="20"/>
  <c r="RS2" i="20"/>
  <c r="RR2" i="20"/>
  <c r="RQ2" i="20"/>
  <c r="RM2" i="20"/>
  <c r="RL2" i="20"/>
  <c r="RK2" i="20"/>
  <c r="RJ2" i="20"/>
  <c r="RF2" i="20"/>
  <c r="RE2" i="20"/>
  <c r="RD2" i="20"/>
  <c r="RC2" i="20"/>
  <c r="QY2" i="20"/>
  <c r="QX2" i="20"/>
  <c r="QW2" i="20"/>
  <c r="QV2" i="20"/>
  <c r="QR2" i="20"/>
  <c r="QQ2" i="20"/>
  <c r="QP2" i="20"/>
  <c r="QO2" i="20"/>
  <c r="QK2" i="20"/>
  <c r="QJ2" i="20"/>
  <c r="QI2" i="20"/>
  <c r="QH2" i="20"/>
  <c r="QD2" i="20"/>
  <c r="QC2" i="20"/>
  <c r="QB2" i="20"/>
  <c r="QA2" i="20"/>
  <c r="PW2" i="20"/>
  <c r="PV2" i="20"/>
  <c r="PU2" i="20"/>
  <c r="PT2" i="20"/>
  <c r="PP2" i="20"/>
  <c r="PO2" i="20"/>
  <c r="PN2" i="20"/>
  <c r="PM2" i="20"/>
  <c r="PI2" i="20"/>
  <c r="PH2" i="20"/>
  <c r="PG2" i="20"/>
  <c r="PF2" i="20"/>
  <c r="PB2" i="20"/>
  <c r="PA2" i="20"/>
  <c r="OZ2" i="20"/>
  <c r="OY2" i="20"/>
  <c r="OU2" i="20"/>
  <c r="OT2" i="20"/>
  <c r="OS2" i="20"/>
  <c r="OR2" i="20"/>
  <c r="ON2" i="20"/>
  <c r="OM2" i="20"/>
  <c r="OL2" i="20"/>
  <c r="OK2" i="20"/>
  <c r="OG2" i="20"/>
  <c r="OF2" i="20"/>
  <c r="OE2" i="20"/>
  <c r="OD2" i="20"/>
  <c r="NZ2" i="20"/>
  <c r="NY2" i="20"/>
  <c r="NX2" i="20"/>
  <c r="NW2" i="20"/>
  <c r="NS2" i="20"/>
  <c r="NR2" i="20"/>
  <c r="NQ2" i="20"/>
  <c r="NP2" i="20"/>
  <c r="NL2" i="20"/>
  <c r="NK2" i="20"/>
  <c r="NJ2" i="20"/>
  <c r="NI2" i="20"/>
  <c r="NE2" i="20"/>
  <c r="ND2" i="20"/>
  <c r="NC2" i="20"/>
  <c r="NB2" i="20"/>
  <c r="MX2" i="20"/>
  <c r="MW2" i="20"/>
  <c r="MV2" i="20"/>
  <c r="MU2" i="20"/>
  <c r="MQ2" i="20"/>
  <c r="MP2" i="20"/>
  <c r="MO2" i="20"/>
  <c r="MN2" i="20"/>
  <c r="MJ2" i="20"/>
  <c r="MI2" i="20"/>
  <c r="MH2" i="20"/>
  <c r="MG2" i="20"/>
  <c r="MC2" i="20"/>
  <c r="MB2" i="20"/>
  <c r="MA2" i="20"/>
  <c r="LZ2" i="20"/>
  <c r="LV2" i="20"/>
  <c r="LU2" i="20"/>
  <c r="LT2" i="20"/>
  <c r="LS2" i="20"/>
  <c r="LO2" i="20"/>
  <c r="LN2" i="20"/>
  <c r="LM2" i="20"/>
  <c r="LL2" i="20"/>
  <c r="LH2" i="20"/>
  <c r="LG2" i="20"/>
  <c r="LF2" i="20"/>
  <c r="LE2" i="20"/>
  <c r="LA2" i="20"/>
  <c r="KZ2" i="20"/>
  <c r="KY2" i="20"/>
  <c r="KX2" i="20"/>
  <c r="KU2" i="20"/>
  <c r="KT2" i="20"/>
  <c r="KS2" i="20"/>
  <c r="KR2" i="20"/>
  <c r="KQ2" i="20"/>
  <c r="KM2" i="20"/>
  <c r="KL2" i="20"/>
  <c r="KK2" i="20"/>
  <c r="KJ2" i="20"/>
  <c r="KF2" i="20"/>
  <c r="KE2" i="20"/>
  <c r="KD2" i="20"/>
  <c r="KC2" i="20"/>
  <c r="JY2" i="20"/>
  <c r="JX2" i="20"/>
  <c r="JW2" i="20"/>
  <c r="JV2" i="20"/>
  <c r="JR2" i="20"/>
  <c r="JQ2" i="20"/>
  <c r="JP2" i="20"/>
  <c r="JO2" i="20"/>
  <c r="JK2" i="20"/>
  <c r="JJ2" i="20"/>
  <c r="JI2" i="20"/>
  <c r="JH2" i="20"/>
  <c r="JD2" i="20"/>
  <c r="JC2" i="20"/>
  <c r="JB2" i="20"/>
  <c r="JA2" i="20"/>
  <c r="IW2" i="20"/>
  <c r="HF2" i="20"/>
  <c r="HE2" i="20"/>
  <c r="HD2" i="20"/>
  <c r="GZ2" i="20"/>
  <c r="GY2" i="20"/>
  <c r="GX2" i="20"/>
  <c r="GW2" i="20"/>
  <c r="GS2" i="20"/>
  <c r="GR2" i="20"/>
  <c r="GQ2" i="20"/>
  <c r="GP2" i="20"/>
  <c r="GL2" i="20"/>
  <c r="GK2" i="20"/>
  <c r="GJ2" i="20"/>
  <c r="GI2" i="20"/>
  <c r="GE2" i="20"/>
  <c r="GD2" i="20"/>
  <c r="GC2" i="20"/>
  <c r="GB2" i="20"/>
  <c r="FX2" i="20"/>
  <c r="FW2" i="20"/>
  <c r="FV2" i="20"/>
  <c r="FU2" i="20"/>
  <c r="FQ2" i="20"/>
  <c r="FP2" i="20"/>
  <c r="FO2" i="20"/>
  <c r="FN2" i="20"/>
  <c r="FJ2" i="20"/>
  <c r="FI2" i="20"/>
  <c r="FH2" i="20"/>
  <c r="FG2" i="20"/>
  <c r="FE2" i="20"/>
  <c r="FD2" i="20"/>
  <c r="FC2" i="20"/>
  <c r="FB2" i="20"/>
  <c r="EZ2" i="20"/>
  <c r="EY2" i="20"/>
  <c r="EX2" i="20"/>
  <c r="EW2" i="20"/>
  <c r="EU2" i="20"/>
  <c r="ET2" i="20"/>
  <c r="ES2" i="20"/>
  <c r="ER2" i="20"/>
  <c r="EP2" i="20"/>
  <c r="EO2" i="20"/>
  <c r="EN2" i="20"/>
  <c r="EM2" i="20"/>
  <c r="EK2" i="20"/>
  <c r="EJ2" i="20"/>
  <c r="EI2" i="20"/>
  <c r="EH2" i="20"/>
  <c r="EF2" i="20"/>
  <c r="EE2" i="20"/>
  <c r="ED2" i="20"/>
  <c r="EC2" i="20"/>
  <c r="EA2" i="20"/>
  <c r="DU2" i="20"/>
  <c r="DT2" i="20"/>
  <c r="DS2" i="20"/>
  <c r="DQ2" i="20"/>
  <c r="DP2" i="20"/>
  <c r="DO2" i="20"/>
  <c r="DN2" i="20"/>
  <c r="DL2" i="20"/>
  <c r="DK2" i="20"/>
  <c r="DJ2" i="20"/>
  <c r="DI2" i="20"/>
  <c r="DG2" i="20"/>
  <c r="DF2" i="20"/>
  <c r="DE2" i="20"/>
  <c r="DD2" i="20"/>
  <c r="DB2" i="20"/>
  <c r="DA2" i="20"/>
  <c r="CZ2" i="20"/>
  <c r="CY2" i="20"/>
  <c r="CW2" i="20"/>
  <c r="CV2" i="20"/>
  <c r="CU2" i="20"/>
  <c r="CT2" i="20"/>
  <c r="CR2" i="20"/>
  <c r="CK2" i="20"/>
  <c r="CJ2" i="20"/>
  <c r="CI2" i="20"/>
  <c r="CH2" i="20"/>
  <c r="CG2" i="20"/>
  <c r="CF2" i="20"/>
  <c r="CE2" i="20"/>
  <c r="CD2" i="20"/>
  <c r="CC2" i="20"/>
  <c r="CB2" i="20"/>
  <c r="BY2" i="20"/>
  <c r="BX2" i="20"/>
  <c r="BU2" i="20"/>
  <c r="BT2" i="20"/>
  <c r="BQ2" i="20"/>
  <c r="BP2" i="20"/>
  <c r="BM2" i="20"/>
  <c r="BI2" i="20"/>
  <c r="BE2" i="20"/>
  <c r="BA2" i="20"/>
  <c r="AV2" i="20"/>
  <c r="AQ2" i="20"/>
  <c r="AK2" i="20"/>
  <c r="AG2" i="20"/>
  <c r="AB2" i="20"/>
  <c r="W2" i="20"/>
  <c r="CQ2" i="20"/>
  <c r="CP2" i="20"/>
  <c r="CO2" i="20"/>
  <c r="CN2" i="20"/>
  <c r="CM2" i="20"/>
  <c r="CL2" i="20"/>
  <c r="AEG2" i="20"/>
  <c r="Q2" i="20"/>
  <c r="P2" i="20"/>
  <c r="O2" i="20"/>
  <c r="N2" i="20"/>
  <c r="M2" i="20"/>
  <c r="L2" i="20"/>
  <c r="K2" i="20"/>
  <c r="J2" i="20"/>
  <c r="I2" i="20"/>
  <c r="H2" i="20"/>
  <c r="G2" i="20"/>
  <c r="F2" i="20"/>
  <c r="E2" i="20"/>
  <c r="D2" i="20"/>
  <c r="C2" i="20"/>
  <c r="B2" i="20"/>
  <c r="A2" i="20"/>
  <c r="AEH2" i="20"/>
  <c r="C5" i="12" l="1"/>
  <c r="C5" i="11"/>
  <c r="F14" i="11"/>
  <c r="AE3" i="7" l="1"/>
  <c r="B7" i="7"/>
  <c r="K3" i="8" l="1"/>
  <c r="Q50" i="5" l="1" a="1"/>
  <c r="Q50" i="5" s="1"/>
  <c r="P50" i="5" s="1"/>
  <c r="Q46" i="5" a="1"/>
  <c r="Q46" i="5" s="1"/>
  <c r="P46" i="5" s="1"/>
  <c r="Q15" i="5" a="1"/>
  <c r="Q15" i="5" s="1"/>
  <c r="P15" i="5" s="1"/>
  <c r="P10" i="5"/>
  <c r="P13" i="5"/>
  <c r="P8" i="5"/>
  <c r="B68" i="5" l="1"/>
  <c r="AF3" i="7" l="1"/>
  <c r="J84" i="7" l="1"/>
  <c r="J38" i="7"/>
  <c r="D91" i="16" l="1"/>
  <c r="G91" i="16"/>
  <c r="D92" i="16"/>
  <c r="G92" i="16"/>
  <c r="D93" i="16"/>
  <c r="D94" i="16"/>
  <c r="D95" i="16"/>
  <c r="D96" i="16"/>
  <c r="D97" i="16"/>
  <c r="D98" i="16"/>
  <c r="D99" i="16"/>
  <c r="D100" i="16"/>
  <c r="D101" i="16"/>
  <c r="D102" i="16"/>
  <c r="D103" i="16"/>
  <c r="G93" i="16"/>
  <c r="G94" i="16"/>
  <c r="G95" i="16"/>
  <c r="G96" i="16"/>
  <c r="G97" i="16"/>
  <c r="G98" i="16"/>
  <c r="G99" i="16"/>
  <c r="G100" i="16"/>
  <c r="G101" i="16"/>
  <c r="G102" i="16"/>
  <c r="G103" i="16"/>
  <c r="H15" i="12"/>
  <c r="Q3" i="7"/>
  <c r="Q108" i="7" s="1"/>
  <c r="Q110" i="7" s="1"/>
  <c r="R3" i="7"/>
  <c r="R108" i="7" s="1"/>
  <c r="R110" i="7" s="1"/>
  <c r="S3" i="7"/>
  <c r="S107" i="7" s="1"/>
  <c r="S109" i="7" s="1"/>
  <c r="T3" i="7"/>
  <c r="T107" i="7" s="1"/>
  <c r="T109" i="7" s="1"/>
  <c r="U3" i="7"/>
  <c r="U108" i="7" s="1"/>
  <c r="U110" i="7" s="1"/>
  <c r="V3" i="7"/>
  <c r="W3" i="7"/>
  <c r="W107" i="7" s="1"/>
  <c r="W109" i="7" s="1"/>
  <c r="X3" i="7"/>
  <c r="X107" i="7" s="1"/>
  <c r="X109" i="7" s="1"/>
  <c r="Y3" i="7"/>
  <c r="Y108" i="7" s="1"/>
  <c r="Y110" i="7" s="1"/>
  <c r="Z3" i="7"/>
  <c r="Z108" i="7" s="1"/>
  <c r="Z110" i="7" s="1"/>
  <c r="AA3" i="7"/>
  <c r="AA107" i="7" s="1"/>
  <c r="AA109" i="7" s="1"/>
  <c r="AB3" i="7"/>
  <c r="AB107" i="7" s="1"/>
  <c r="AB109" i="7" s="1"/>
  <c r="AC3" i="7"/>
  <c r="AC108" i="7" s="1"/>
  <c r="AC110" i="7" s="1"/>
  <c r="C92" i="16"/>
  <c r="E3" i="7"/>
  <c r="F3" i="7"/>
  <c r="F107" i="7" s="1"/>
  <c r="F109" i="7" s="1"/>
  <c r="G3" i="7"/>
  <c r="G107" i="7" s="1"/>
  <c r="G109" i="7" s="1"/>
  <c r="H3" i="7"/>
  <c r="H108" i="7" s="1"/>
  <c r="H110" i="7" s="1"/>
  <c r="I3" i="7"/>
  <c r="I107" i="7" s="1"/>
  <c r="I109" i="7" s="1"/>
  <c r="J3" i="7"/>
  <c r="J108" i="7" s="1"/>
  <c r="J110" i="7" s="1"/>
  <c r="K3" i="7"/>
  <c r="K107" i="7" s="1"/>
  <c r="K109" i="7" s="1"/>
  <c r="L3" i="7"/>
  <c r="L107" i="7" s="1"/>
  <c r="L109" i="7" s="1"/>
  <c r="M3" i="7"/>
  <c r="M107" i="7" s="1"/>
  <c r="M109" i="7" s="1"/>
  <c r="N3" i="7"/>
  <c r="N108" i="7" s="1"/>
  <c r="N110" i="7" s="1"/>
  <c r="O3" i="7"/>
  <c r="O107" i="7" s="1"/>
  <c r="O109" i="7" s="1"/>
  <c r="P3" i="7"/>
  <c r="AA108" i="7"/>
  <c r="AA110" i="7" s="1"/>
  <c r="V108" i="7"/>
  <c r="V110" i="7" s="1"/>
  <c r="V107" i="7"/>
  <c r="V109" i="7" s="1"/>
  <c r="R107" i="7"/>
  <c r="R109" i="7" s="1"/>
  <c r="M108" i="7"/>
  <c r="M110" i="7" s="1"/>
  <c r="AE108" i="7"/>
  <c r="D45" i="16"/>
  <c r="AC2" i="20" s="1"/>
  <c r="D42" i="16"/>
  <c r="D59" i="16"/>
  <c r="AR2" i="20" s="1"/>
  <c r="K20" i="16"/>
  <c r="J20" i="16"/>
  <c r="I20" i="16"/>
  <c r="H20" i="16"/>
  <c r="K103" i="16"/>
  <c r="V26" i="21" s="1"/>
  <c r="J103" i="16"/>
  <c r="U26" i="21" s="1"/>
  <c r="K102" i="16"/>
  <c r="V25" i="21" s="1"/>
  <c r="J102" i="16"/>
  <c r="U25" i="21" s="1"/>
  <c r="K101" i="16"/>
  <c r="J101" i="16"/>
  <c r="U24" i="21" s="1"/>
  <c r="K100" i="16"/>
  <c r="V23" i="21" s="1"/>
  <c r="J100" i="16"/>
  <c r="K99" i="16"/>
  <c r="V22" i="21" s="1"/>
  <c r="J99" i="16"/>
  <c r="U22" i="21" s="1"/>
  <c r="K98" i="16"/>
  <c r="V21" i="21" s="1"/>
  <c r="J98" i="16"/>
  <c r="K97" i="16"/>
  <c r="J97" i="16"/>
  <c r="U20" i="21" s="1"/>
  <c r="K96" i="16"/>
  <c r="V19" i="21" s="1"/>
  <c r="J96" i="16"/>
  <c r="U19" i="21" s="1"/>
  <c r="K95" i="16"/>
  <c r="V18" i="21" s="1"/>
  <c r="J95" i="16"/>
  <c r="U18" i="21" s="1"/>
  <c r="K94" i="16"/>
  <c r="V17" i="21" s="1"/>
  <c r="J94" i="16"/>
  <c r="K93" i="16"/>
  <c r="J93" i="16"/>
  <c r="U16" i="21" s="1"/>
  <c r="K92" i="16"/>
  <c r="V15" i="21" s="1"/>
  <c r="J92" i="16"/>
  <c r="K91" i="16"/>
  <c r="V14" i="21" s="1"/>
  <c r="J91" i="16"/>
  <c r="U14" i="21" s="1"/>
  <c r="K90" i="16"/>
  <c r="V13" i="21" s="1"/>
  <c r="J90" i="16"/>
  <c r="K89" i="16"/>
  <c r="J89" i="16"/>
  <c r="U12" i="21" s="1"/>
  <c r="K88" i="16"/>
  <c r="V11" i="21" s="1"/>
  <c r="J88" i="16"/>
  <c r="U11" i="21" s="1"/>
  <c r="K87" i="16"/>
  <c r="V10" i="21" s="1"/>
  <c r="J87" i="16"/>
  <c r="U10" i="21" s="1"/>
  <c r="K86" i="16"/>
  <c r="V9" i="21" s="1"/>
  <c r="J86" i="16"/>
  <c r="U9" i="21" s="1"/>
  <c r="K85" i="16"/>
  <c r="V8" i="21" s="1"/>
  <c r="J85" i="16"/>
  <c r="U8" i="21" s="1"/>
  <c r="K84" i="16"/>
  <c r="V7" i="21" s="1"/>
  <c r="J84" i="16"/>
  <c r="U7" i="21" s="1"/>
  <c r="K83" i="16"/>
  <c r="V6" i="21" s="1"/>
  <c r="J83" i="16"/>
  <c r="U6" i="21" s="1"/>
  <c r="K82" i="16"/>
  <c r="V5" i="21" s="1"/>
  <c r="J82" i="16"/>
  <c r="K81" i="16"/>
  <c r="V4" i="21" s="1"/>
  <c r="J81" i="16"/>
  <c r="U4" i="21" s="1"/>
  <c r="K80" i="16"/>
  <c r="V3" i="21" s="1"/>
  <c r="J80" i="16"/>
  <c r="U3" i="21" s="1"/>
  <c r="K79" i="16"/>
  <c r="V2" i="21" s="1"/>
  <c r="J79" i="16"/>
  <c r="U2" i="21" s="1"/>
  <c r="F80" i="7"/>
  <c r="G80" i="7"/>
  <c r="H80" i="7"/>
  <c r="I80" i="7"/>
  <c r="J80" i="7"/>
  <c r="K80" i="7"/>
  <c r="L80" i="7"/>
  <c r="M80" i="7"/>
  <c r="N80" i="7"/>
  <c r="O80" i="7"/>
  <c r="P80" i="7"/>
  <c r="Q80" i="7"/>
  <c r="R80" i="7"/>
  <c r="S80" i="7"/>
  <c r="T80" i="7"/>
  <c r="U80" i="7"/>
  <c r="V80" i="7"/>
  <c r="W80" i="7"/>
  <c r="X80" i="7"/>
  <c r="Y80" i="7"/>
  <c r="Z80" i="7"/>
  <c r="AA80" i="7"/>
  <c r="AB80" i="7"/>
  <c r="AC80" i="7"/>
  <c r="E80" i="7"/>
  <c r="F67" i="7"/>
  <c r="G67" i="7"/>
  <c r="H67" i="7"/>
  <c r="I67" i="7"/>
  <c r="J67" i="7"/>
  <c r="K67" i="7"/>
  <c r="L67" i="7"/>
  <c r="M67" i="7"/>
  <c r="M6" i="7" s="1"/>
  <c r="N67" i="7"/>
  <c r="O67" i="7"/>
  <c r="P67" i="7"/>
  <c r="Q67" i="7"/>
  <c r="R67" i="7"/>
  <c r="S67" i="7"/>
  <c r="T67" i="7"/>
  <c r="U67" i="7"/>
  <c r="V67" i="7"/>
  <c r="W67" i="7"/>
  <c r="X67" i="7"/>
  <c r="Y67" i="7"/>
  <c r="Z67" i="7"/>
  <c r="AA67" i="7"/>
  <c r="AB67" i="7"/>
  <c r="AC67" i="7"/>
  <c r="H103" i="16" s="1"/>
  <c r="T26" i="21" s="1"/>
  <c r="E67" i="7"/>
  <c r="F18" i="7"/>
  <c r="G18" i="7"/>
  <c r="H18" i="7"/>
  <c r="I18" i="7"/>
  <c r="J18" i="7"/>
  <c r="K18" i="7"/>
  <c r="L18" i="7"/>
  <c r="M18" i="7"/>
  <c r="N18" i="7"/>
  <c r="O18" i="7"/>
  <c r="P18" i="7"/>
  <c r="Q18" i="7"/>
  <c r="R18" i="7"/>
  <c r="S18" i="7"/>
  <c r="T18" i="7"/>
  <c r="U18" i="7"/>
  <c r="V18" i="7"/>
  <c r="W18" i="7"/>
  <c r="X18" i="7"/>
  <c r="Y18" i="7"/>
  <c r="Z18" i="7"/>
  <c r="AA18" i="7"/>
  <c r="AB18" i="7"/>
  <c r="AC18" i="7"/>
  <c r="E18" i="7"/>
  <c r="G34" i="7"/>
  <c r="H34" i="7"/>
  <c r="I34" i="7"/>
  <c r="J34" i="7"/>
  <c r="K34" i="7"/>
  <c r="L34" i="7"/>
  <c r="M34" i="7"/>
  <c r="N34" i="7"/>
  <c r="O34" i="7"/>
  <c r="P34" i="7"/>
  <c r="Q34" i="7"/>
  <c r="R34" i="7"/>
  <c r="S34" i="7"/>
  <c r="T34" i="7"/>
  <c r="U34" i="7"/>
  <c r="V34" i="7"/>
  <c r="W34" i="7"/>
  <c r="X34" i="7"/>
  <c r="Y34" i="7"/>
  <c r="Z34" i="7"/>
  <c r="AA34" i="7"/>
  <c r="AB34" i="7"/>
  <c r="AC34" i="7"/>
  <c r="F34" i="7"/>
  <c r="E34" i="7"/>
  <c r="B129" i="16"/>
  <c r="AF108" i="7"/>
  <c r="B18" i="5"/>
  <c r="C3" i="14"/>
  <c r="V24" i="21"/>
  <c r="H36" i="11"/>
  <c r="KV2" i="20" s="1"/>
  <c r="H64" i="11"/>
  <c r="H65" i="11"/>
  <c r="H66" i="11"/>
  <c r="SX2" i="20" s="1"/>
  <c r="H67" i="11"/>
  <c r="TE2" i="20" s="1"/>
  <c r="C8" i="16"/>
  <c r="C6" i="16"/>
  <c r="B1" i="7"/>
  <c r="D4" i="16"/>
  <c r="K55" i="16"/>
  <c r="H38" i="16"/>
  <c r="K38" i="16"/>
  <c r="C104" i="16"/>
  <c r="C8" i="12"/>
  <c r="F8" i="11"/>
  <c r="F8" i="12"/>
  <c r="C8" i="11"/>
  <c r="C76" i="16"/>
  <c r="K73" i="16"/>
  <c r="H73" i="16"/>
  <c r="K69" i="16"/>
  <c r="H69" i="16"/>
  <c r="K65" i="16"/>
  <c r="H65" i="16"/>
  <c r="H55" i="16"/>
  <c r="H48" i="16"/>
  <c r="K48" i="16"/>
  <c r="G90" i="16"/>
  <c r="G89" i="16"/>
  <c r="G88" i="16"/>
  <c r="G87" i="16"/>
  <c r="G86" i="16"/>
  <c r="G85" i="16"/>
  <c r="G84" i="16"/>
  <c r="G83" i="16"/>
  <c r="G82" i="16"/>
  <c r="G81" i="16"/>
  <c r="G80" i="16"/>
  <c r="G79" i="16"/>
  <c r="B6" i="8"/>
  <c r="B5" i="8"/>
  <c r="P3" i="8"/>
  <c r="O11" i="14"/>
  <c r="O7" i="14"/>
  <c r="P7" i="14"/>
  <c r="O8" i="14"/>
  <c r="P8" i="14"/>
  <c r="O9" i="14"/>
  <c r="P9" i="14"/>
  <c r="O10" i="14"/>
  <c r="P10" i="14"/>
  <c r="P11" i="14"/>
  <c r="O12" i="14"/>
  <c r="P12" i="14"/>
  <c r="O13" i="14"/>
  <c r="P13" i="14"/>
  <c r="O14" i="14"/>
  <c r="P14" i="14"/>
  <c r="O15" i="14"/>
  <c r="P15" i="14"/>
  <c r="O16" i="14"/>
  <c r="P16" i="14"/>
  <c r="O17" i="14"/>
  <c r="P17" i="14"/>
  <c r="O20" i="14"/>
  <c r="P20" i="14"/>
  <c r="E7" i="14"/>
  <c r="E8" i="14"/>
  <c r="H12" i="14"/>
  <c r="EB2" i="20" s="1"/>
  <c r="H20" i="14"/>
  <c r="FF2" i="20" s="1"/>
  <c r="H14" i="14"/>
  <c r="EL2" i="20" s="1"/>
  <c r="H11" i="14"/>
  <c r="DR2" i="20" s="1"/>
  <c r="H16" i="14"/>
  <c r="EV2" i="20" s="1"/>
  <c r="H8" i="14"/>
  <c r="DC2" i="20" s="1"/>
  <c r="H17" i="14"/>
  <c r="FA2" i="20" s="1"/>
  <c r="H15" i="14"/>
  <c r="EQ2" i="20" s="1"/>
  <c r="H9" i="14"/>
  <c r="DH2" i="20" s="1"/>
  <c r="H7" i="14"/>
  <c r="CX2" i="20" s="1"/>
  <c r="H10" i="14"/>
  <c r="DM2" i="20" s="1"/>
  <c r="H13" i="14"/>
  <c r="EG2" i="20" s="1"/>
  <c r="A3" i="21"/>
  <c r="B3" i="21"/>
  <c r="C3" i="21"/>
  <c r="D3" i="21"/>
  <c r="E3" i="21"/>
  <c r="F3" i="21"/>
  <c r="G3" i="21"/>
  <c r="H3" i="21"/>
  <c r="I3" i="21"/>
  <c r="A4" i="21"/>
  <c r="B4" i="21"/>
  <c r="C4" i="21"/>
  <c r="D4" i="21"/>
  <c r="E4" i="21"/>
  <c r="F4" i="21"/>
  <c r="G4" i="21"/>
  <c r="H4" i="21"/>
  <c r="I4" i="21"/>
  <c r="A5" i="21"/>
  <c r="B5" i="21"/>
  <c r="C5" i="21"/>
  <c r="D5" i="21"/>
  <c r="E5" i="21"/>
  <c r="F5" i="21"/>
  <c r="G5" i="21"/>
  <c r="H5" i="21"/>
  <c r="I5" i="21"/>
  <c r="A6" i="21"/>
  <c r="B6" i="21"/>
  <c r="C6" i="21"/>
  <c r="D6" i="21"/>
  <c r="E6" i="21"/>
  <c r="F6" i="21"/>
  <c r="G6" i="21"/>
  <c r="H6" i="21"/>
  <c r="I6" i="21"/>
  <c r="A7" i="21"/>
  <c r="B7" i="21"/>
  <c r="C7" i="21"/>
  <c r="D7" i="21"/>
  <c r="E7" i="21"/>
  <c r="F7" i="21"/>
  <c r="G7" i="21"/>
  <c r="H7" i="21"/>
  <c r="I7" i="21"/>
  <c r="A8" i="21"/>
  <c r="B8" i="21"/>
  <c r="C8" i="21"/>
  <c r="D8" i="21"/>
  <c r="E8" i="21"/>
  <c r="F8" i="21"/>
  <c r="G8" i="21"/>
  <c r="H8" i="21"/>
  <c r="I8" i="21"/>
  <c r="A9" i="21"/>
  <c r="B9" i="21"/>
  <c r="C9" i="21"/>
  <c r="D9" i="21"/>
  <c r="E9" i="21"/>
  <c r="F9" i="21"/>
  <c r="G9" i="21"/>
  <c r="H9" i="21"/>
  <c r="I9" i="21"/>
  <c r="A10" i="21"/>
  <c r="B10" i="21"/>
  <c r="C10" i="21"/>
  <c r="D10" i="21"/>
  <c r="E10" i="21"/>
  <c r="F10" i="21"/>
  <c r="G10" i="21"/>
  <c r="H10" i="21"/>
  <c r="I10" i="21"/>
  <c r="A11" i="21"/>
  <c r="B11" i="21"/>
  <c r="C11" i="21"/>
  <c r="D11" i="21"/>
  <c r="E11" i="21"/>
  <c r="F11" i="21"/>
  <c r="G11" i="21"/>
  <c r="H11" i="21"/>
  <c r="I11" i="21"/>
  <c r="A12" i="21"/>
  <c r="B12" i="21"/>
  <c r="C12" i="21"/>
  <c r="D12" i="21"/>
  <c r="E12" i="21"/>
  <c r="F12" i="21"/>
  <c r="G12" i="21"/>
  <c r="H12" i="21"/>
  <c r="I12" i="21"/>
  <c r="A13" i="21"/>
  <c r="B13" i="21"/>
  <c r="C13" i="21"/>
  <c r="D13" i="21"/>
  <c r="E13" i="21"/>
  <c r="F13" i="21"/>
  <c r="G13" i="21"/>
  <c r="H13" i="21"/>
  <c r="I13" i="21"/>
  <c r="A14" i="21"/>
  <c r="B14" i="21"/>
  <c r="C14" i="21"/>
  <c r="D14" i="21"/>
  <c r="E14" i="21"/>
  <c r="F14" i="21"/>
  <c r="G14" i="21"/>
  <c r="H14" i="21"/>
  <c r="I14" i="21"/>
  <c r="A15" i="21"/>
  <c r="B15" i="21"/>
  <c r="C15" i="21"/>
  <c r="D15" i="21"/>
  <c r="E15" i="21"/>
  <c r="F15" i="21"/>
  <c r="G15" i="21"/>
  <c r="H15" i="21"/>
  <c r="I15" i="21"/>
  <c r="A16" i="21"/>
  <c r="B16" i="21"/>
  <c r="C16" i="21"/>
  <c r="D16" i="21"/>
  <c r="E16" i="21"/>
  <c r="F16" i="21"/>
  <c r="G16" i="21"/>
  <c r="H16" i="21"/>
  <c r="I16" i="21"/>
  <c r="A17" i="21"/>
  <c r="B17" i="21"/>
  <c r="C17" i="21"/>
  <c r="D17" i="21"/>
  <c r="E17" i="21"/>
  <c r="F17" i="21"/>
  <c r="G17" i="21"/>
  <c r="H17" i="21"/>
  <c r="I17" i="21"/>
  <c r="A18" i="21"/>
  <c r="B18" i="21"/>
  <c r="C18" i="21"/>
  <c r="D18" i="21"/>
  <c r="E18" i="21"/>
  <c r="F18" i="21"/>
  <c r="G18" i="21"/>
  <c r="H18" i="21"/>
  <c r="I18" i="21"/>
  <c r="A19" i="21"/>
  <c r="B19" i="21"/>
  <c r="C19" i="21"/>
  <c r="D19" i="21"/>
  <c r="E19" i="21"/>
  <c r="F19" i="21"/>
  <c r="G19" i="21"/>
  <c r="H19" i="21"/>
  <c r="I19" i="21"/>
  <c r="A20" i="21"/>
  <c r="B20" i="21"/>
  <c r="C20" i="21"/>
  <c r="D20" i="21"/>
  <c r="E20" i="21"/>
  <c r="F20" i="21"/>
  <c r="G20" i="21"/>
  <c r="H20" i="21"/>
  <c r="I20" i="21"/>
  <c r="A21" i="21"/>
  <c r="B21" i="21"/>
  <c r="C21" i="21"/>
  <c r="D21" i="21"/>
  <c r="E21" i="21"/>
  <c r="F21" i="21"/>
  <c r="G21" i="21"/>
  <c r="H21" i="21"/>
  <c r="I21" i="21"/>
  <c r="A22" i="21"/>
  <c r="B22" i="21"/>
  <c r="C22" i="21"/>
  <c r="D22" i="21"/>
  <c r="E22" i="21"/>
  <c r="F22" i="21"/>
  <c r="G22" i="21"/>
  <c r="H22" i="21"/>
  <c r="I22" i="21"/>
  <c r="A23" i="21"/>
  <c r="B23" i="21"/>
  <c r="C23" i="21"/>
  <c r="D23" i="21"/>
  <c r="E23" i="21"/>
  <c r="F23" i="21"/>
  <c r="G23" i="21"/>
  <c r="H23" i="21"/>
  <c r="I23" i="21"/>
  <c r="A24" i="21"/>
  <c r="B24" i="21"/>
  <c r="C24" i="21"/>
  <c r="D24" i="21"/>
  <c r="E24" i="21"/>
  <c r="F24" i="21"/>
  <c r="G24" i="21"/>
  <c r="H24" i="21"/>
  <c r="I24" i="21"/>
  <c r="A25" i="21"/>
  <c r="B25" i="21"/>
  <c r="C25" i="21"/>
  <c r="D25" i="21"/>
  <c r="E25" i="21"/>
  <c r="F25" i="21"/>
  <c r="G25" i="21"/>
  <c r="H25" i="21"/>
  <c r="I25" i="21"/>
  <c r="A26" i="21"/>
  <c r="B26" i="21"/>
  <c r="C26" i="21"/>
  <c r="D26" i="21"/>
  <c r="J26" i="21" s="1"/>
  <c r="E26" i="21"/>
  <c r="F26" i="21"/>
  <c r="G26" i="21"/>
  <c r="H26" i="21"/>
  <c r="I26" i="21"/>
  <c r="I2" i="21"/>
  <c r="H2" i="21"/>
  <c r="G2" i="21"/>
  <c r="K9" i="8"/>
  <c r="K10" i="8"/>
  <c r="K11" i="8"/>
  <c r="K12" i="8"/>
  <c r="K13" i="8"/>
  <c r="K14" i="8"/>
  <c r="K15" i="8"/>
  <c r="K16" i="8"/>
  <c r="K17" i="8"/>
  <c r="K18" i="8"/>
  <c r="K19" i="8"/>
  <c r="K20" i="8"/>
  <c r="K21" i="8"/>
  <c r="K22" i="8"/>
  <c r="K23" i="8"/>
  <c r="K24" i="8"/>
  <c r="K25" i="8"/>
  <c r="K26" i="8"/>
  <c r="K27" i="8"/>
  <c r="K28" i="8"/>
  <c r="K29" i="8"/>
  <c r="K30" i="8"/>
  <c r="K31" i="8"/>
  <c r="K32" i="8"/>
  <c r="K8" i="8"/>
  <c r="P6" i="14"/>
  <c r="O6" i="14"/>
  <c r="H6" i="14"/>
  <c r="CS2" i="20" s="1"/>
  <c r="F2" i="21"/>
  <c r="D2" i="21"/>
  <c r="E2" i="21"/>
  <c r="B2" i="21"/>
  <c r="A2" i="21"/>
  <c r="C2" i="21"/>
  <c r="V20" i="21"/>
  <c r="V16" i="21"/>
  <c r="V12" i="21"/>
  <c r="U23" i="21"/>
  <c r="AC5" i="7"/>
  <c r="AC4" i="7"/>
  <c r="AB5" i="7"/>
  <c r="AB4" i="7"/>
  <c r="AA5" i="7"/>
  <c r="AA4" i="7"/>
  <c r="Z5" i="7"/>
  <c r="Z4" i="7"/>
  <c r="Y5" i="7"/>
  <c r="Y4" i="7"/>
  <c r="F99" i="16"/>
  <c r="C99" i="16"/>
  <c r="F100" i="16"/>
  <c r="C100" i="16"/>
  <c r="F101" i="16"/>
  <c r="C101" i="16"/>
  <c r="F102" i="16"/>
  <c r="C102" i="16"/>
  <c r="F103" i="16"/>
  <c r="C103" i="16"/>
  <c r="AE18" i="7"/>
  <c r="J9" i="8"/>
  <c r="J10" i="8"/>
  <c r="J11" i="8"/>
  <c r="J12" i="8"/>
  <c r="J13" i="8"/>
  <c r="J14" i="8"/>
  <c r="J15" i="8"/>
  <c r="J16" i="8"/>
  <c r="J17" i="8"/>
  <c r="J18" i="8"/>
  <c r="J19" i="8"/>
  <c r="J20" i="8"/>
  <c r="J21" i="8"/>
  <c r="J22" i="8"/>
  <c r="J23" i="8"/>
  <c r="J24" i="8"/>
  <c r="J25" i="8"/>
  <c r="J26" i="8"/>
  <c r="J27" i="8"/>
  <c r="J28" i="8"/>
  <c r="J29" i="8"/>
  <c r="J30" i="8"/>
  <c r="J31" i="8"/>
  <c r="J32" i="8"/>
  <c r="J8" i="8"/>
  <c r="L9" i="8"/>
  <c r="L10" i="8"/>
  <c r="L11" i="8"/>
  <c r="L12" i="8"/>
  <c r="L13" i="8"/>
  <c r="L14" i="8"/>
  <c r="L15" i="8"/>
  <c r="L16" i="8"/>
  <c r="L17" i="8"/>
  <c r="L18" i="8"/>
  <c r="L19" i="8"/>
  <c r="L20" i="8"/>
  <c r="L21" i="8"/>
  <c r="L22" i="8"/>
  <c r="L23" i="8"/>
  <c r="L24" i="8"/>
  <c r="L25" i="8"/>
  <c r="L26" i="8"/>
  <c r="L27" i="8"/>
  <c r="L28" i="8"/>
  <c r="L29" i="8"/>
  <c r="L30" i="8"/>
  <c r="L31" i="8"/>
  <c r="L32" i="8"/>
  <c r="L8" i="8"/>
  <c r="M11" i="8"/>
  <c r="E20" i="14"/>
  <c r="E17" i="14"/>
  <c r="E15" i="14"/>
  <c r="E14" i="14"/>
  <c r="E13" i="14"/>
  <c r="E12" i="14"/>
  <c r="E11" i="14"/>
  <c r="E10" i="14"/>
  <c r="E9" i="14"/>
  <c r="E6" i="14"/>
  <c r="H51" i="12"/>
  <c r="H52" i="12"/>
  <c r="ADK2" i="20" s="1"/>
  <c r="H53" i="12"/>
  <c r="H54" i="12"/>
  <c r="ADY2" i="20" s="1"/>
  <c r="U21" i="21"/>
  <c r="U17" i="21"/>
  <c r="U15" i="21"/>
  <c r="U13" i="21"/>
  <c r="U5" i="21"/>
  <c r="I52" i="16"/>
  <c r="AM2" i="20" s="1"/>
  <c r="F52" i="16"/>
  <c r="AL2" i="20" s="1"/>
  <c r="AE67" i="7"/>
  <c r="AF67" i="7"/>
  <c r="AE80" i="7"/>
  <c r="AF80" i="7"/>
  <c r="H39" i="16"/>
  <c r="K39" i="16"/>
  <c r="H49" i="16"/>
  <c r="AF2" i="20" s="1"/>
  <c r="K49" i="16"/>
  <c r="AJ2" i="20" s="1"/>
  <c r="H56" i="16"/>
  <c r="AP2" i="20" s="1"/>
  <c r="K56" i="16"/>
  <c r="D62" i="16"/>
  <c r="AW2" i="20" s="1"/>
  <c r="H66" i="16"/>
  <c r="AZ2" i="20" s="1"/>
  <c r="K66" i="16"/>
  <c r="H70" i="16"/>
  <c r="BH2" i="20" s="1"/>
  <c r="K70" i="16"/>
  <c r="BL2" i="20" s="1"/>
  <c r="H74" i="16"/>
  <c r="K74" i="16"/>
  <c r="X5" i="7"/>
  <c r="W5" i="7"/>
  <c r="V5" i="7"/>
  <c r="U5" i="7"/>
  <c r="T5" i="7"/>
  <c r="S5" i="7"/>
  <c r="R5" i="7"/>
  <c r="Q5" i="7"/>
  <c r="P5" i="7"/>
  <c r="O5" i="7"/>
  <c r="N5" i="7"/>
  <c r="M5" i="7"/>
  <c r="L5" i="7"/>
  <c r="K5" i="7"/>
  <c r="J5" i="7"/>
  <c r="I5" i="7"/>
  <c r="H5" i="7"/>
  <c r="G5" i="7"/>
  <c r="F5" i="7"/>
  <c r="E5" i="7"/>
  <c r="X4" i="7"/>
  <c r="W4" i="7"/>
  <c r="V4" i="7"/>
  <c r="U4" i="7"/>
  <c r="T4" i="7"/>
  <c r="S4" i="7"/>
  <c r="R4" i="7"/>
  <c r="Q4" i="7"/>
  <c r="P4" i="7"/>
  <c r="O4" i="7"/>
  <c r="N4" i="7"/>
  <c r="M4" i="7"/>
  <c r="L4" i="7"/>
  <c r="K4" i="7"/>
  <c r="J4" i="7"/>
  <c r="I4" i="7"/>
  <c r="H4" i="7"/>
  <c r="G4" i="7"/>
  <c r="F4" i="7"/>
  <c r="E4" i="7"/>
  <c r="C80" i="16"/>
  <c r="C81" i="16"/>
  <c r="C82" i="16"/>
  <c r="C83" i="16"/>
  <c r="C84" i="16"/>
  <c r="C85" i="16"/>
  <c r="C86" i="16"/>
  <c r="C87" i="16"/>
  <c r="C88" i="16"/>
  <c r="C89" i="16"/>
  <c r="C90" i="16"/>
  <c r="C91" i="16"/>
  <c r="C93" i="16"/>
  <c r="C94" i="16"/>
  <c r="C95" i="16"/>
  <c r="C96" i="16"/>
  <c r="C97" i="16"/>
  <c r="C98" i="16"/>
  <c r="F81" i="16"/>
  <c r="F82" i="16"/>
  <c r="F83" i="16"/>
  <c r="F84" i="16"/>
  <c r="F85" i="16"/>
  <c r="F86" i="16"/>
  <c r="F87" i="16"/>
  <c r="F88" i="16"/>
  <c r="F89" i="16"/>
  <c r="F90" i="16"/>
  <c r="F91" i="16"/>
  <c r="F92" i="16"/>
  <c r="F93" i="16"/>
  <c r="F94" i="16"/>
  <c r="F95" i="16"/>
  <c r="F96" i="16"/>
  <c r="F97" i="16"/>
  <c r="F98" i="16"/>
  <c r="D83" i="16"/>
  <c r="D84" i="16"/>
  <c r="D85" i="16"/>
  <c r="D86" i="16"/>
  <c r="D87" i="16"/>
  <c r="D88" i="16"/>
  <c r="D89" i="16"/>
  <c r="D90" i="16"/>
  <c r="D80" i="16"/>
  <c r="F80" i="16"/>
  <c r="D81" i="16"/>
  <c r="D82" i="16"/>
  <c r="F79" i="16"/>
  <c r="C79" i="16"/>
  <c r="D79" i="16"/>
  <c r="N6" i="7"/>
  <c r="AF34" i="7"/>
  <c r="AE34" i="7"/>
  <c r="AF18" i="7"/>
  <c r="AZ2" i="21" l="1"/>
  <c r="AY2" i="21"/>
  <c r="BA2" i="21"/>
  <c r="BD2" i="21"/>
  <c r="BC2" i="21"/>
  <c r="BB2" i="21"/>
  <c r="P2" i="21"/>
  <c r="O2" i="21"/>
  <c r="N2" i="21"/>
  <c r="K2" i="21"/>
  <c r="R2" i="21"/>
  <c r="M2" i="21"/>
  <c r="L2" i="21"/>
  <c r="S2" i="21"/>
  <c r="Q2" i="21"/>
  <c r="Z107" i="7"/>
  <c r="Z109" i="7" s="1"/>
  <c r="W108" i="7"/>
  <c r="W110" i="7" s="1"/>
  <c r="Y6" i="7"/>
  <c r="H91" i="16"/>
  <c r="N91" i="16" s="1"/>
  <c r="H97" i="16"/>
  <c r="N97" i="16" s="1"/>
  <c r="S108" i="7"/>
  <c r="S110" i="7" s="1"/>
  <c r="I26" i="16"/>
  <c r="AU2" i="20"/>
  <c r="I13" i="16"/>
  <c r="AA2" i="20"/>
  <c r="I51" i="12"/>
  <c r="ADE2" i="20" s="1"/>
  <c r="ADD2" i="20"/>
  <c r="I65" i="11"/>
  <c r="SR2" i="20" s="1"/>
  <c r="SQ2" i="20"/>
  <c r="H15" i="16"/>
  <c r="X2" i="20"/>
  <c r="K26" i="16"/>
  <c r="BD2" i="20"/>
  <c r="H13" i="16"/>
  <c r="V2" i="20"/>
  <c r="I64" i="11"/>
  <c r="SK2" i="20" s="1"/>
  <c r="SJ2" i="20"/>
  <c r="V6" i="7"/>
  <c r="H88" i="16"/>
  <c r="T11" i="21" s="1"/>
  <c r="I53" i="12"/>
  <c r="ADS2" i="20" s="1"/>
  <c r="ADR2" i="20"/>
  <c r="I15" i="16"/>
  <c r="C17" i="16" s="1"/>
  <c r="I108" i="7"/>
  <c r="I110" i="7" s="1"/>
  <c r="L108" i="7"/>
  <c r="L110" i="7" s="1"/>
  <c r="J10" i="21"/>
  <c r="F108" i="7"/>
  <c r="F110" i="7" s="1"/>
  <c r="J6" i="21"/>
  <c r="I54" i="12"/>
  <c r="ADZ2" i="20" s="1"/>
  <c r="J22" i="21"/>
  <c r="H83" i="16"/>
  <c r="T6" i="21" s="1"/>
  <c r="H99" i="16"/>
  <c r="T22" i="21" s="1"/>
  <c r="H95" i="16"/>
  <c r="N95" i="16" s="1"/>
  <c r="Q6" i="7"/>
  <c r="J14" i="21"/>
  <c r="C106" i="16"/>
  <c r="J18" i="21"/>
  <c r="J19" i="21"/>
  <c r="W6" i="7"/>
  <c r="H81" i="16"/>
  <c r="T4" i="21" s="1"/>
  <c r="H94" i="16"/>
  <c r="N94" i="16" s="1"/>
  <c r="K13" i="16"/>
  <c r="J8" i="21"/>
  <c r="Q21" i="5" a="1"/>
  <c r="Q21" i="5" s="1"/>
  <c r="P21" i="5" s="1"/>
  <c r="Q25" i="5" a="1"/>
  <c r="Q25" i="5" s="1"/>
  <c r="P25" i="5" s="1"/>
  <c r="Q29" i="5" a="1"/>
  <c r="Q29" i="5" s="1"/>
  <c r="P29" i="5" s="1"/>
  <c r="Q33" i="5" a="1"/>
  <c r="Q33" i="5" s="1"/>
  <c r="P33" i="5" s="1"/>
  <c r="Q37" i="5" a="1"/>
  <c r="Q37" i="5" s="1"/>
  <c r="P37" i="5" s="1"/>
  <c r="Q41" i="5" a="1"/>
  <c r="Q41" i="5" s="1"/>
  <c r="P41" i="5" s="1"/>
  <c r="Q22" i="5" a="1"/>
  <c r="Q22" i="5" s="1"/>
  <c r="P22" i="5" s="1"/>
  <c r="Q26" i="5" a="1"/>
  <c r="Q26" i="5" s="1"/>
  <c r="P26" i="5" s="1"/>
  <c r="Q30" i="5" a="1"/>
  <c r="Q30" i="5" s="1"/>
  <c r="P30" i="5" s="1"/>
  <c r="Q34" i="5" a="1"/>
  <c r="Q34" i="5" s="1"/>
  <c r="P34" i="5" s="1"/>
  <c r="Q38" i="5" a="1"/>
  <c r="Q38" i="5" s="1"/>
  <c r="P38" i="5" s="1"/>
  <c r="Q42" i="5" a="1"/>
  <c r="Q42" i="5" s="1"/>
  <c r="P42" i="5" s="1"/>
  <c r="Q23" i="5" a="1"/>
  <c r="Q23" i="5" s="1"/>
  <c r="P23" i="5" s="1"/>
  <c r="Q27" i="5" a="1"/>
  <c r="Q27" i="5" s="1"/>
  <c r="P27" i="5" s="1"/>
  <c r="Q31" i="5" a="1"/>
  <c r="Q31" i="5" s="1"/>
  <c r="P31" i="5" s="1"/>
  <c r="Q35" i="5" a="1"/>
  <c r="Q35" i="5" s="1"/>
  <c r="P35" i="5" s="1"/>
  <c r="Q39" i="5" a="1"/>
  <c r="Q39" i="5" s="1"/>
  <c r="P39" i="5" s="1"/>
  <c r="Q43" i="5" a="1"/>
  <c r="Q43" i="5" s="1"/>
  <c r="P43" i="5" s="1"/>
  <c r="Q20" i="5" a="1"/>
  <c r="Q20" i="5" s="1"/>
  <c r="P20" i="5" s="1"/>
  <c r="Q24" i="5" a="1"/>
  <c r="Q24" i="5" s="1"/>
  <c r="P24" i="5" s="1"/>
  <c r="Q28" i="5" a="1"/>
  <c r="Q28" i="5" s="1"/>
  <c r="P28" i="5" s="1"/>
  <c r="Q32" i="5" a="1"/>
  <c r="Q32" i="5" s="1"/>
  <c r="P32" i="5" s="1"/>
  <c r="Q36" i="5" a="1"/>
  <c r="Q36" i="5" s="1"/>
  <c r="P36" i="5" s="1"/>
  <c r="Q40" i="5" a="1"/>
  <c r="Q40" i="5" s="1"/>
  <c r="P40" i="5" s="1"/>
  <c r="Q19" i="5" a="1"/>
  <c r="Q19" i="5" s="1"/>
  <c r="P19" i="5" s="1"/>
  <c r="Q12" i="5" a="1"/>
  <c r="Q12" i="5" s="1"/>
  <c r="P12" i="5" s="1"/>
  <c r="G6" i="7"/>
  <c r="H96" i="16"/>
  <c r="N96" i="16" s="1"/>
  <c r="H92" i="16"/>
  <c r="N92" i="16" s="1"/>
  <c r="J6" i="7"/>
  <c r="L6" i="7"/>
  <c r="T108" i="7"/>
  <c r="T110" i="7" s="1"/>
  <c r="J3" i="21"/>
  <c r="J11" i="21"/>
  <c r="H28" i="16"/>
  <c r="X108" i="7"/>
  <c r="X110" i="7" s="1"/>
  <c r="J15" i="21"/>
  <c r="I66" i="11"/>
  <c r="SY2" i="20" s="1"/>
  <c r="J16" i="21"/>
  <c r="J107" i="7"/>
  <c r="J109" i="7" s="1"/>
  <c r="N107" i="7"/>
  <c r="N109" i="7" s="1"/>
  <c r="J9" i="21"/>
  <c r="K108" i="7"/>
  <c r="K110" i="7" s="1"/>
  <c r="AB108" i="7"/>
  <c r="AB110" i="7" s="1"/>
  <c r="J5" i="21"/>
  <c r="O108" i="7"/>
  <c r="O110" i="7" s="1"/>
  <c r="J24" i="21"/>
  <c r="J17" i="21"/>
  <c r="T14" i="21"/>
  <c r="H34" i="16"/>
  <c r="J25" i="21"/>
  <c r="J7" i="21"/>
  <c r="J23" i="21"/>
  <c r="Q107" i="7"/>
  <c r="Q109" i="7" s="1"/>
  <c r="U107" i="7"/>
  <c r="U109" i="7" s="1"/>
  <c r="Y107" i="7"/>
  <c r="Y109" i="7" s="1"/>
  <c r="AC107" i="7"/>
  <c r="AC109" i="7" s="1"/>
  <c r="H98" i="16"/>
  <c r="N98" i="16" s="1"/>
  <c r="H6" i="7"/>
  <c r="B85" i="7"/>
  <c r="AD72" i="7"/>
  <c r="F66" i="16" s="1"/>
  <c r="AX2" i="20" s="1"/>
  <c r="H86" i="16"/>
  <c r="T9" i="21" s="1"/>
  <c r="AD76" i="7"/>
  <c r="F70" i="16" s="1"/>
  <c r="BF2" i="20" s="1"/>
  <c r="B39" i="7"/>
  <c r="E108" i="7"/>
  <c r="E110" i="7" s="1"/>
  <c r="E107" i="7"/>
  <c r="E109" i="7" s="1"/>
  <c r="AD13" i="7"/>
  <c r="J39" i="16" s="1"/>
  <c r="Z2" i="20" s="1"/>
  <c r="I6" i="7"/>
  <c r="F6" i="7"/>
  <c r="H80" i="16"/>
  <c r="T3" i="21" s="1"/>
  <c r="N103" i="16"/>
  <c r="AC6" i="7"/>
  <c r="P6" i="7"/>
  <c r="H89" i="16"/>
  <c r="T12" i="21" s="1"/>
  <c r="H87" i="16"/>
  <c r="T10" i="21" s="1"/>
  <c r="R6" i="7"/>
  <c r="T18" i="21"/>
  <c r="U6" i="7"/>
  <c r="G108" i="7"/>
  <c r="G110" i="7" s="1"/>
  <c r="N81" i="16"/>
  <c r="O6" i="7"/>
  <c r="X6" i="7"/>
  <c r="H90" i="16"/>
  <c r="T20" i="21"/>
  <c r="H82" i="16"/>
  <c r="I67" i="11"/>
  <c r="TF2" i="20" s="1"/>
  <c r="J20" i="21"/>
  <c r="J12" i="21"/>
  <c r="J4" i="21"/>
  <c r="P107" i="7"/>
  <c r="P109" i="7" s="1"/>
  <c r="P108" i="7"/>
  <c r="P110" i="7" s="1"/>
  <c r="AD64" i="7"/>
  <c r="G56" i="16" s="1"/>
  <c r="AO2" i="20" s="1"/>
  <c r="AD67" i="7"/>
  <c r="AD65" i="7"/>
  <c r="I56" i="16" s="1"/>
  <c r="AS2" i="20" s="1"/>
  <c r="AD10" i="7"/>
  <c r="H107" i="7"/>
  <c r="H109" i="7" s="1"/>
  <c r="AD79" i="7"/>
  <c r="J70" i="16" s="1"/>
  <c r="BK2" i="20" s="1"/>
  <c r="AD80" i="7"/>
  <c r="AD18" i="7"/>
  <c r="AD11" i="7"/>
  <c r="AD26" i="7"/>
  <c r="BN2" i="20" s="1"/>
  <c r="AD14" i="7"/>
  <c r="AD63" i="7"/>
  <c r="AD77" i="7"/>
  <c r="G70" i="16" s="1"/>
  <c r="BG2" i="20" s="1"/>
  <c r="AD27" i="7"/>
  <c r="BO2" i="20" s="1"/>
  <c r="AD34" i="7"/>
  <c r="AD73" i="7"/>
  <c r="G66" i="16" s="1"/>
  <c r="AY2" i="20" s="1"/>
  <c r="AD78" i="7"/>
  <c r="I70" i="16" s="1"/>
  <c r="BJ2" i="20" s="1"/>
  <c r="I52" i="12"/>
  <c r="ADL2" i="20" s="1"/>
  <c r="H101" i="16"/>
  <c r="AA6" i="7"/>
  <c r="S6" i="7"/>
  <c r="H93" i="16"/>
  <c r="H85" i="16"/>
  <c r="K6" i="7"/>
  <c r="H102" i="16"/>
  <c r="AB6" i="7"/>
  <c r="T6" i="7"/>
  <c r="H100" i="16"/>
  <c r="Z6" i="7"/>
  <c r="H84" i="16"/>
  <c r="N88" i="16"/>
  <c r="M31" i="8"/>
  <c r="I36" i="11"/>
  <c r="KW2" i="20" s="1"/>
  <c r="D52" i="16"/>
  <c r="J21" i="21"/>
  <c r="AD12" i="7"/>
  <c r="AD33" i="7"/>
  <c r="CA2" i="20" s="1"/>
  <c r="J13" i="21"/>
  <c r="AD75" i="7"/>
  <c r="J66" i="16" s="1"/>
  <c r="BC2" i="20" s="1"/>
  <c r="AD17" i="7"/>
  <c r="J49" i="16" s="1"/>
  <c r="AI2" i="20" s="1"/>
  <c r="J104" i="16"/>
  <c r="E6" i="7"/>
  <c r="H79" i="16"/>
  <c r="K104" i="16"/>
  <c r="M23" i="8"/>
  <c r="M13" i="8"/>
  <c r="M8" i="8"/>
  <c r="M27" i="8"/>
  <c r="M19" i="8"/>
  <c r="M32" i="8"/>
  <c r="M28" i="8"/>
  <c r="AD29" i="7"/>
  <c r="BS2" i="20" s="1"/>
  <c r="AD31" i="7"/>
  <c r="BW2" i="20" s="1"/>
  <c r="AD15" i="7"/>
  <c r="AD30" i="7"/>
  <c r="BV2" i="20" s="1"/>
  <c r="M10" i="8"/>
  <c r="AD28" i="7"/>
  <c r="BR2" i="20" s="1"/>
  <c r="AD66" i="7"/>
  <c r="AD16" i="7"/>
  <c r="AD32" i="7"/>
  <c r="BZ2" i="20" s="1"/>
  <c r="AD74" i="7"/>
  <c r="I66" i="16" s="1"/>
  <c r="BB2" i="20" s="1"/>
  <c r="M21" i="8"/>
  <c r="M15" i="8"/>
  <c r="M18" i="8"/>
  <c r="M20" i="8"/>
  <c r="M12" i="8"/>
  <c r="J2" i="21"/>
  <c r="M25" i="8"/>
  <c r="M26" i="8"/>
  <c r="M24" i="8"/>
  <c r="M14" i="8"/>
  <c r="M22" i="8"/>
  <c r="M17" i="8"/>
  <c r="M16" i="8"/>
  <c r="M9" i="8"/>
  <c r="M29" i="8"/>
  <c r="M30" i="8"/>
  <c r="J26" i="16"/>
  <c r="B38" i="7"/>
  <c r="J13" i="16"/>
  <c r="J34" i="16"/>
  <c r="B84" i="7"/>
  <c r="H26" i="16"/>
  <c r="N83" i="16" l="1"/>
  <c r="N89" i="16"/>
  <c r="T21" i="21"/>
  <c r="N86" i="16"/>
  <c r="T17" i="21"/>
  <c r="N80" i="16"/>
  <c r="F70" i="7"/>
  <c r="F69" i="7"/>
  <c r="F39" i="16"/>
  <c r="T2" i="20" s="1"/>
  <c r="F20" i="7"/>
  <c r="F49" i="16"/>
  <c r="AD2" i="20" s="1"/>
  <c r="F23" i="7"/>
  <c r="F21" i="7"/>
  <c r="I49" i="16"/>
  <c r="AH2" i="20" s="1"/>
  <c r="F24" i="7"/>
  <c r="N99" i="16"/>
  <c r="T15" i="21"/>
  <c r="T19" i="21"/>
  <c r="B37" i="7"/>
  <c r="G39" i="16"/>
  <c r="U2" i="20" s="1"/>
  <c r="A118" i="5"/>
  <c r="H32" i="16"/>
  <c r="N87" i="16"/>
  <c r="H18" i="16"/>
  <c r="C70" i="16"/>
  <c r="I39" i="16"/>
  <c r="Y2" i="20" s="1"/>
  <c r="D70" i="16"/>
  <c r="J32" i="16"/>
  <c r="D66" i="16"/>
  <c r="T13" i="21"/>
  <c r="N90" i="16"/>
  <c r="N82" i="16"/>
  <c r="T5" i="21"/>
  <c r="N102" i="16"/>
  <c r="T25" i="21"/>
  <c r="J24" i="16"/>
  <c r="F12" i="11" s="1"/>
  <c r="T8" i="21"/>
  <c r="N85" i="16"/>
  <c r="B83" i="7"/>
  <c r="N84" i="16"/>
  <c r="T7" i="21"/>
  <c r="T16" i="21"/>
  <c r="N93" i="16"/>
  <c r="F56" i="16"/>
  <c r="AN2" i="20" s="1"/>
  <c r="J82" i="7"/>
  <c r="N100" i="16"/>
  <c r="T23" i="21"/>
  <c r="I74" i="16"/>
  <c r="H104" i="16"/>
  <c r="T24" i="21"/>
  <c r="N101" i="16"/>
  <c r="J36" i="7"/>
  <c r="N79" i="16"/>
  <c r="J37" i="7"/>
  <c r="T2" i="21"/>
  <c r="B36" i="7"/>
  <c r="G74" i="16"/>
  <c r="J56" i="16"/>
  <c r="AT2" i="20" s="1"/>
  <c r="B82" i="7"/>
  <c r="J18" i="16"/>
  <c r="AD108" i="7"/>
  <c r="J83" i="7"/>
  <c r="I18" i="16"/>
  <c r="F74" i="16"/>
  <c r="G49" i="16"/>
  <c r="AE2" i="20" s="1"/>
  <c r="J74" i="16"/>
  <c r="K18" i="16"/>
  <c r="K24" i="16"/>
  <c r="F12" i="12" s="1"/>
  <c r="C66" i="16"/>
  <c r="H11" i="16" l="1"/>
  <c r="F10" i="11" s="1"/>
  <c r="D39" i="16"/>
  <c r="K11" i="16"/>
  <c r="F11" i="12" s="1"/>
  <c r="F14" i="12"/>
  <c r="H24" i="16"/>
  <c r="F13" i="11" s="1"/>
  <c r="G37" i="11" s="1"/>
  <c r="LB2" i="20" s="1"/>
  <c r="F15" i="11"/>
  <c r="C39" i="16"/>
  <c r="I11" i="16"/>
  <c r="F10" i="12" s="1"/>
  <c r="G26" i="12" s="1"/>
  <c r="AFE2" i="20" s="1"/>
  <c r="C74" i="16"/>
  <c r="D74" i="16"/>
  <c r="N104" i="16"/>
  <c r="C56" i="16"/>
  <c r="I24" i="16"/>
  <c r="F13" i="12" s="1"/>
  <c r="G28" i="12" s="1"/>
  <c r="D56" i="16"/>
  <c r="C49" i="16"/>
  <c r="J11" i="16"/>
  <c r="F11" i="11" s="1"/>
  <c r="G55" i="11" s="1"/>
  <c r="PX2" i="20" s="1"/>
  <c r="D49" i="16"/>
  <c r="F16" i="11" l="1"/>
  <c r="AFS2" i="20"/>
  <c r="H28" i="12"/>
  <c r="AFT2" i="20" s="1"/>
  <c r="G42" i="12"/>
  <c r="G48" i="12"/>
  <c r="ACH2" i="20" s="1"/>
  <c r="G43" i="11"/>
  <c r="MR2" i="20" s="1"/>
  <c r="G35" i="11"/>
  <c r="G53" i="11"/>
  <c r="PJ2" i="20" s="1"/>
  <c r="G52" i="11"/>
  <c r="G59" i="11"/>
  <c r="G26" i="11"/>
  <c r="AEJ2" i="20" s="1"/>
  <c r="G42" i="11"/>
  <c r="MK2" i="20" s="1"/>
  <c r="G33" i="12"/>
  <c r="YG2" i="20" s="1"/>
  <c r="G27" i="12"/>
  <c r="AFL2" i="20" s="1"/>
  <c r="G23" i="12"/>
  <c r="UT2" i="20" s="1"/>
  <c r="G41" i="12"/>
  <c r="AAK2" i="20" s="1"/>
  <c r="G47" i="12"/>
  <c r="ACA2" i="20" s="1"/>
  <c r="G30" i="12"/>
  <c r="XL2" i="20" s="1"/>
  <c r="G21" i="11"/>
  <c r="FY2" i="20" s="1"/>
  <c r="G58" i="11"/>
  <c r="G29" i="11"/>
  <c r="IX2" i="20" s="1"/>
  <c r="G38" i="11"/>
  <c r="LI2" i="20" s="1"/>
  <c r="G30" i="11"/>
  <c r="G39" i="11"/>
  <c r="G24" i="11"/>
  <c r="GT2" i="20" s="1"/>
  <c r="G34" i="12"/>
  <c r="YN2" i="20" s="1"/>
  <c r="G28" i="11"/>
  <c r="AEX2" i="20" s="1"/>
  <c r="G46" i="11"/>
  <c r="G62" i="11"/>
  <c r="RU2" i="20" s="1"/>
  <c r="G57" i="11"/>
  <c r="QL2" i="20" s="1"/>
  <c r="H37" i="11"/>
  <c r="LC2" i="20" s="1"/>
  <c r="G63" i="11"/>
  <c r="G33" i="11"/>
  <c r="G25" i="11"/>
  <c r="HA2" i="20" s="1"/>
  <c r="G47" i="11"/>
  <c r="G34" i="11"/>
  <c r="KG2" i="20" s="1"/>
  <c r="C13" i="16"/>
  <c r="G56" i="11"/>
  <c r="QE2" i="20" s="1"/>
  <c r="G23" i="11"/>
  <c r="GM2" i="20" s="1"/>
  <c r="F6" i="16"/>
  <c r="R2" i="20" s="1"/>
  <c r="C19" i="16"/>
  <c r="G24" i="12"/>
  <c r="VA2" i="20" s="1"/>
  <c r="G43" i="12"/>
  <c r="AAY2" i="20" s="1"/>
  <c r="G50" i="12"/>
  <c r="ACV2" i="20" s="1"/>
  <c r="G49" i="12"/>
  <c r="ACO2" i="20" s="1"/>
  <c r="G44" i="12"/>
  <c r="ABF2" i="20" s="1"/>
  <c r="F8" i="16"/>
  <c r="G32" i="11"/>
  <c r="JS2" i="20" s="1"/>
  <c r="G27" i="11"/>
  <c r="AEQ2" i="20" s="1"/>
  <c r="G45" i="11"/>
  <c r="NF2" i="20" s="1"/>
  <c r="G60" i="11"/>
  <c r="RG2" i="20" s="1"/>
  <c r="G40" i="11"/>
  <c r="LW2" i="20" s="1"/>
  <c r="G61" i="11"/>
  <c r="RN2" i="20" s="1"/>
  <c r="G44" i="11"/>
  <c r="MY2" i="20" s="1"/>
  <c r="G22" i="11"/>
  <c r="GF2" i="20" s="1"/>
  <c r="G54" i="11"/>
  <c r="PQ2" i="20" s="1"/>
  <c r="G31" i="11"/>
  <c r="JL2" i="20" s="1"/>
  <c r="G41" i="11"/>
  <c r="MD2" i="20" s="1"/>
  <c r="G45" i="12"/>
  <c r="ABM2" i="20" s="1"/>
  <c r="G39" i="12"/>
  <c r="ZW2" i="20" s="1"/>
  <c r="F15" i="12"/>
  <c r="G40" i="12"/>
  <c r="AAD2" i="20" s="1"/>
  <c r="G25" i="12"/>
  <c r="VH2" i="20" s="1"/>
  <c r="G32" i="12"/>
  <c r="XZ2" i="20" s="1"/>
  <c r="G29" i="12"/>
  <c r="XE2" i="20" s="1"/>
  <c r="G31" i="12"/>
  <c r="XS2" i="20" s="1"/>
  <c r="G22" i="12"/>
  <c r="UM2" i="20" s="1"/>
  <c r="G46" i="12"/>
  <c r="ABT2" i="20" s="1"/>
  <c r="H43" i="11" l="1"/>
  <c r="MS2" i="20" s="1"/>
  <c r="C10" i="16"/>
  <c r="S2" i="20"/>
  <c r="H47" i="11"/>
  <c r="NT2" i="20"/>
  <c r="H30" i="11"/>
  <c r="JF2" i="20" s="1"/>
  <c r="JE2" i="20"/>
  <c r="H35" i="11"/>
  <c r="KO2" i="20" s="1"/>
  <c r="KN2" i="20"/>
  <c r="H33" i="11"/>
  <c r="KA2" i="20" s="1"/>
  <c r="JZ2" i="20"/>
  <c r="H52" i="11"/>
  <c r="PD2" i="20" s="1"/>
  <c r="PC2" i="20"/>
  <c r="H38" i="11"/>
  <c r="LJ2" i="20" s="1"/>
  <c r="H63" i="11"/>
  <c r="SC2" i="20" s="1"/>
  <c r="SB2" i="20"/>
  <c r="H46" i="11"/>
  <c r="NM2" i="20"/>
  <c r="H39" i="11"/>
  <c r="LQ2" i="20" s="1"/>
  <c r="LP2" i="20"/>
  <c r="H58" i="11"/>
  <c r="QT2" i="20" s="1"/>
  <c r="QS2" i="20"/>
  <c r="H42" i="12"/>
  <c r="AAS2" i="20" s="1"/>
  <c r="AAR2" i="20"/>
  <c r="H59" i="11"/>
  <c r="RA2" i="20" s="1"/>
  <c r="QZ2" i="20"/>
  <c r="H27" i="12"/>
  <c r="AFM2" i="20" s="1"/>
  <c r="H33" i="12"/>
  <c r="H23" i="12"/>
  <c r="UU2" i="20" s="1"/>
  <c r="H53" i="11"/>
  <c r="H42" i="11"/>
  <c r="H26" i="11"/>
  <c r="AEK2" i="20" s="1"/>
  <c r="H41" i="12"/>
  <c r="AAL2" i="20" s="1"/>
  <c r="H34" i="12"/>
  <c r="H47" i="12"/>
  <c r="H21" i="11"/>
  <c r="FZ2" i="20" s="1"/>
  <c r="H29" i="11"/>
  <c r="IY2" i="20" s="1"/>
  <c r="H24" i="11"/>
  <c r="H30" i="12"/>
  <c r="XM2" i="20" s="1"/>
  <c r="H48" i="12"/>
  <c r="ACI2" i="20" s="1"/>
  <c r="H28" i="11"/>
  <c r="AEY2" i="20" s="1"/>
  <c r="H62" i="11"/>
  <c r="H57" i="11"/>
  <c r="QM2" i="20" s="1"/>
  <c r="I37" i="11"/>
  <c r="LD2" i="20" s="1"/>
  <c r="H25" i="11"/>
  <c r="H34" i="11"/>
  <c r="KH2" i="20" s="1"/>
  <c r="H23" i="11"/>
  <c r="GN2" i="20" s="1"/>
  <c r="H56" i="11"/>
  <c r="H41" i="11"/>
  <c r="ME2" i="20" s="1"/>
  <c r="H44" i="11"/>
  <c r="MZ2" i="20" s="1"/>
  <c r="H60" i="11"/>
  <c r="RH2" i="20" s="1"/>
  <c r="H31" i="11"/>
  <c r="JM2" i="20" s="1"/>
  <c r="H61" i="11"/>
  <c r="RO2" i="20" s="1"/>
  <c r="H45" i="11"/>
  <c r="NG2" i="20" s="1"/>
  <c r="H50" i="12"/>
  <c r="ACW2" i="20" s="1"/>
  <c r="H54" i="11"/>
  <c r="PR2" i="20" s="1"/>
  <c r="H55" i="11"/>
  <c r="PY2" i="20" s="1"/>
  <c r="H44" i="12"/>
  <c r="ABG2" i="20" s="1"/>
  <c r="H43" i="12"/>
  <c r="AAZ2" i="20" s="1"/>
  <c r="G48" i="11"/>
  <c r="OA2" i="20" s="1"/>
  <c r="G20" i="11"/>
  <c r="FR2" i="20" s="1"/>
  <c r="G19" i="11"/>
  <c r="FK2" i="20" s="1"/>
  <c r="G50" i="11"/>
  <c r="OO2" i="20" s="1"/>
  <c r="G49" i="11"/>
  <c r="OH2" i="20" s="1"/>
  <c r="G51" i="11"/>
  <c r="OV2" i="20" s="1"/>
  <c r="H22" i="11"/>
  <c r="GG2" i="20" s="1"/>
  <c r="H40" i="11"/>
  <c r="LX2" i="20" s="1"/>
  <c r="H27" i="11"/>
  <c r="AER2" i="20" s="1"/>
  <c r="H24" i="12"/>
  <c r="VB2" i="20" s="1"/>
  <c r="H32" i="11"/>
  <c r="JT2" i="20" s="1"/>
  <c r="H49" i="12"/>
  <c r="ACP2" i="20" s="1"/>
  <c r="H25" i="12"/>
  <c r="VI2" i="20" s="1"/>
  <c r="H45" i="12"/>
  <c r="ABN2" i="20" s="1"/>
  <c r="H46" i="12"/>
  <c r="ABU2" i="20" s="1"/>
  <c r="H40" i="12"/>
  <c r="AAE2" i="20" s="1"/>
  <c r="H31" i="12"/>
  <c r="XT2" i="20" s="1"/>
  <c r="H32" i="12"/>
  <c r="YA2" i="20" s="1"/>
  <c r="H39" i="12"/>
  <c r="ZX2" i="20" s="1"/>
  <c r="H26" i="12"/>
  <c r="AFF2" i="20" s="1"/>
  <c r="H22" i="12"/>
  <c r="UN2" i="20" s="1"/>
  <c r="H29" i="12"/>
  <c r="XF2" i="20" s="1"/>
  <c r="G36" i="12"/>
  <c r="ZB2" i="20" s="1"/>
  <c r="G35" i="12"/>
  <c r="YU2" i="20" s="1"/>
  <c r="G19" i="12"/>
  <c r="TR2" i="20" s="1"/>
  <c r="G18" i="12"/>
  <c r="TK2" i="20" s="1"/>
  <c r="G21" i="12"/>
  <c r="UF2" i="20" s="1"/>
  <c r="G20" i="12"/>
  <c r="TY2" i="20" s="1"/>
  <c r="G37" i="12"/>
  <c r="ZI2" i="20" s="1"/>
  <c r="G38" i="12"/>
  <c r="ZP2" i="20" s="1"/>
  <c r="I42" i="12"/>
  <c r="AAT2" i="20" s="1"/>
  <c r="I30" i="11" l="1"/>
  <c r="JG2" i="20" s="1"/>
  <c r="I38" i="11"/>
  <c r="LK2" i="20" s="1"/>
  <c r="I52" i="11"/>
  <c r="PE2" i="20" s="1"/>
  <c r="I39" i="11"/>
  <c r="LR2" i="20" s="1"/>
  <c r="I33" i="11"/>
  <c r="KB2" i="20" s="1"/>
  <c r="I58" i="11"/>
  <c r="QU2" i="20" s="1"/>
  <c r="I27" i="12"/>
  <c r="AFN2" i="20" s="1"/>
  <c r="I43" i="11"/>
  <c r="MT2" i="20" s="1"/>
  <c r="I59" i="11"/>
  <c r="RB2" i="20" s="1"/>
  <c r="I63" i="11"/>
  <c r="SD2" i="20" s="1"/>
  <c r="I25" i="11"/>
  <c r="HC2" i="20" s="1"/>
  <c r="HB2" i="20"/>
  <c r="I47" i="12"/>
  <c r="ACC2" i="20" s="1"/>
  <c r="ACB2" i="20"/>
  <c r="I42" i="11"/>
  <c r="MM2" i="20" s="1"/>
  <c r="ML2" i="20"/>
  <c r="I33" i="12"/>
  <c r="YI2" i="20" s="1"/>
  <c r="YH2" i="20"/>
  <c r="I35" i="11"/>
  <c r="KP2" i="20" s="1"/>
  <c r="I56" i="11"/>
  <c r="QG2" i="20" s="1"/>
  <c r="QF2" i="20"/>
  <c r="I62" i="11"/>
  <c r="RW2" i="20" s="1"/>
  <c r="RV2" i="20"/>
  <c r="I24" i="11"/>
  <c r="GV2" i="20" s="1"/>
  <c r="GU2" i="20"/>
  <c r="I34" i="12"/>
  <c r="YP2" i="20" s="1"/>
  <c r="YO2" i="20"/>
  <c r="I53" i="11"/>
  <c r="PL2" i="20" s="1"/>
  <c r="PK2" i="20"/>
  <c r="I46" i="11"/>
  <c r="NO2" i="20" s="1"/>
  <c r="NN2" i="20"/>
  <c r="I47" i="11"/>
  <c r="NV2" i="20" s="1"/>
  <c r="NU2" i="20"/>
  <c r="I41" i="12"/>
  <c r="AAM2" i="20" s="1"/>
  <c r="I23" i="12"/>
  <c r="UV2" i="20" s="1"/>
  <c r="I26" i="11"/>
  <c r="AEL2" i="20" s="1"/>
  <c r="I21" i="11"/>
  <c r="GA2" i="20" s="1"/>
  <c r="I48" i="12"/>
  <c r="ACJ2" i="20" s="1"/>
  <c r="I30" i="12"/>
  <c r="XN2" i="20" s="1"/>
  <c r="I29" i="11"/>
  <c r="IZ2" i="20" s="1"/>
  <c r="I28" i="11"/>
  <c r="AEZ2" i="20" s="1"/>
  <c r="I57" i="11"/>
  <c r="QN2" i="20" s="1"/>
  <c r="I34" i="11"/>
  <c r="KI2" i="20" s="1"/>
  <c r="I23" i="11"/>
  <c r="GO2" i="20" s="1"/>
  <c r="I28" i="12"/>
  <c r="AFU2" i="20" s="1"/>
  <c r="I40" i="11"/>
  <c r="LY2" i="20" s="1"/>
  <c r="H19" i="11"/>
  <c r="FL2" i="20" s="1"/>
  <c r="I44" i="12"/>
  <c r="ABH2" i="20" s="1"/>
  <c r="I31" i="11"/>
  <c r="JN2" i="20" s="1"/>
  <c r="I44" i="11"/>
  <c r="NA2" i="20" s="1"/>
  <c r="I49" i="12"/>
  <c r="ACQ2" i="20" s="1"/>
  <c r="I24" i="12"/>
  <c r="VC2" i="20" s="1"/>
  <c r="I22" i="11"/>
  <c r="GH2" i="20" s="1"/>
  <c r="H51" i="11"/>
  <c r="OW2" i="20" s="1"/>
  <c r="H20" i="11"/>
  <c r="FS2" i="20" s="1"/>
  <c r="I32" i="11"/>
  <c r="JU2" i="20" s="1"/>
  <c r="H50" i="11"/>
  <c r="OP2" i="20" s="1"/>
  <c r="I45" i="11"/>
  <c r="NH2" i="20" s="1"/>
  <c r="I54" i="11"/>
  <c r="PS2" i="20" s="1"/>
  <c r="I27" i="11"/>
  <c r="AES2" i="20" s="1"/>
  <c r="I55" i="11"/>
  <c r="PZ2" i="20" s="1"/>
  <c r="H49" i="11"/>
  <c r="OI2" i="20" s="1"/>
  <c r="H48" i="11"/>
  <c r="OB2" i="20" s="1"/>
  <c r="I43" i="12"/>
  <c r="ABA2" i="20" s="1"/>
  <c r="I50" i="12"/>
  <c r="ACX2" i="20" s="1"/>
  <c r="I61" i="11"/>
  <c r="RP2" i="20" s="1"/>
  <c r="I60" i="11"/>
  <c r="RI2" i="20" s="1"/>
  <c r="I41" i="11"/>
  <c r="MF2" i="20" s="1"/>
  <c r="H20" i="12"/>
  <c r="TZ2" i="20" s="1"/>
  <c r="H35" i="12"/>
  <c r="YV2" i="20" s="1"/>
  <c r="I22" i="12"/>
  <c r="UO2" i="20" s="1"/>
  <c r="I39" i="12"/>
  <c r="ZY2" i="20" s="1"/>
  <c r="I46" i="12"/>
  <c r="ABV2" i="20" s="1"/>
  <c r="I25" i="12"/>
  <c r="VJ2" i="20" s="1"/>
  <c r="H21" i="12"/>
  <c r="UG2" i="20" s="1"/>
  <c r="H36" i="12"/>
  <c r="ZC2" i="20" s="1"/>
  <c r="I31" i="12"/>
  <c r="XU2" i="20" s="1"/>
  <c r="H38" i="12"/>
  <c r="ZQ2" i="20" s="1"/>
  <c r="H18" i="12"/>
  <c r="TL2" i="20" s="1"/>
  <c r="I26" i="12"/>
  <c r="AFG2" i="20" s="1"/>
  <c r="I32" i="12"/>
  <c r="YB2" i="20" s="1"/>
  <c r="I40" i="12"/>
  <c r="AAF2" i="20" s="1"/>
  <c r="H37" i="12"/>
  <c r="ZJ2" i="20" s="1"/>
  <c r="H19" i="12"/>
  <c r="TS2" i="20" s="1"/>
  <c r="I29" i="12"/>
  <c r="XG2" i="20" s="1"/>
  <c r="I45" i="12"/>
  <c r="ABO2" i="20" s="1"/>
  <c r="I19" i="11" l="1"/>
  <c r="FM2" i="20" s="1"/>
  <c r="I50" i="11"/>
  <c r="OQ2" i="20" s="1"/>
  <c r="I48" i="11"/>
  <c r="OC2" i="20" s="1"/>
  <c r="I51" i="11"/>
  <c r="OX2" i="20" s="1"/>
  <c r="I49" i="11"/>
  <c r="OJ2" i="20" s="1"/>
  <c r="I20" i="11"/>
  <c r="FT2" i="20" s="1"/>
  <c r="I19" i="12"/>
  <c r="TT2" i="20" s="1"/>
  <c r="I18" i="12"/>
  <c r="TM2" i="20" s="1"/>
  <c r="I37" i="12"/>
  <c r="ZK2" i="20" s="1"/>
  <c r="I38" i="12"/>
  <c r="ZR2" i="20" s="1"/>
  <c r="I36" i="12"/>
  <c r="ZD2" i="20" s="1"/>
  <c r="I35" i="12"/>
  <c r="YW2" i="20" s="1"/>
  <c r="I21" i="12"/>
  <c r="UH2" i="20" s="1"/>
  <c r="I20" i="12"/>
  <c r="UA2" i="20" s="1"/>
  <c r="J9" i="12" l="1"/>
  <c r="J9" i="11"/>
  <c r="J10" i="11" s="1"/>
  <c r="J10" i="12" l="1"/>
  <c r="K9" i="12"/>
  <c r="AEF2" i="20" s="1"/>
  <c r="K9" i="11"/>
  <c r="AEE2" i="20" s="1"/>
  <c r="AJ22" i="21"/>
  <c r="X10" i="21"/>
  <c r="W2" i="21"/>
  <c r="AH4" i="21"/>
  <c r="AD20" i="21"/>
  <c r="AL9" i="21"/>
  <c r="AG22" i="21"/>
  <c r="AJ2" i="21"/>
  <c r="AE12" i="21"/>
  <c r="AT15" i="21"/>
  <c r="AM18" i="21"/>
  <c r="AL13" i="21"/>
  <c r="AT20" i="21"/>
  <c r="AU25" i="21"/>
  <c r="AT10" i="21"/>
  <c r="X23" i="21"/>
  <c r="X12" i="21"/>
  <c r="AB13" i="21"/>
  <c r="Y18" i="21"/>
  <c r="AM23" i="21"/>
  <c r="AI22" i="21"/>
  <c r="AC18" i="21"/>
  <c r="AF15" i="21"/>
  <c r="AB2" i="21"/>
  <c r="AP18" i="21"/>
  <c r="AK24" i="21"/>
  <c r="AR14" i="21"/>
  <c r="X16" i="21"/>
  <c r="AX4" i="21"/>
  <c r="AX6" i="21"/>
  <c r="AV23" i="21"/>
  <c r="AR12" i="21"/>
  <c r="AE21" i="21"/>
  <c r="AG4" i="21"/>
  <c r="AO20" i="21"/>
  <c r="W21" i="21"/>
  <c r="AI24" i="21"/>
  <c r="AC11" i="21"/>
  <c r="AX26" i="21"/>
  <c r="Y16" i="21"/>
  <c r="AE19" i="21"/>
  <c r="W23" i="21"/>
  <c r="AR19" i="21"/>
  <c r="AA2" i="21"/>
  <c r="AE17" i="21"/>
  <c r="AB14" i="21"/>
  <c r="AJ11" i="21"/>
  <c r="AM22" i="21"/>
  <c r="AF10" i="21"/>
  <c r="AN10" i="21"/>
  <c r="AD9" i="21"/>
  <c r="AL25" i="21"/>
  <c r="AA7" i="21"/>
  <c r="AA11" i="21"/>
  <c r="AV18" i="21"/>
  <c r="AG8" i="21"/>
  <c r="AH13" i="21"/>
  <c r="AW9" i="21"/>
  <c r="AE24" i="21"/>
  <c r="AP12" i="21"/>
  <c r="AR15" i="21"/>
  <c r="AC10" i="21"/>
  <c r="AP22" i="21"/>
  <c r="AV4" i="21"/>
  <c r="AT13" i="21"/>
  <c r="AK25" i="21"/>
  <c r="AN11" i="21"/>
  <c r="AC16" i="21"/>
  <c r="AM11" i="21"/>
  <c r="AR17" i="21"/>
  <c r="AV25" i="21"/>
  <c r="W13" i="21"/>
  <c r="AU10" i="21"/>
  <c r="AV11" i="21"/>
  <c r="AI23" i="21"/>
  <c r="AD21" i="21"/>
  <c r="AI8" i="21"/>
  <c r="AH12" i="21"/>
  <c r="AC24" i="21"/>
  <c r="AS15" i="21"/>
  <c r="AH3" i="21"/>
  <c r="AW18" i="21"/>
  <c r="AV19" i="21"/>
  <c r="AV7" i="21"/>
  <c r="AW2" i="21"/>
  <c r="AK14" i="21"/>
  <c r="AX2" i="21"/>
  <c r="AC14" i="21"/>
  <c r="AI9" i="21"/>
  <c r="AV12" i="21"/>
  <c r="AG25" i="21"/>
  <c r="AE7" i="21"/>
  <c r="AA25" i="21"/>
  <c r="AW12" i="21"/>
  <c r="AF23" i="21"/>
  <c r="W14" i="21"/>
  <c r="AK5" i="21"/>
  <c r="AE2" i="21"/>
  <c r="AW26" i="21"/>
  <c r="Z16" i="21"/>
  <c r="AD19" i="21"/>
  <c r="AD5" i="21"/>
  <c r="Y14" i="21"/>
  <c r="Y17" i="21"/>
  <c r="AN24" i="21"/>
  <c r="AB20" i="21"/>
  <c r="AF17" i="21"/>
  <c r="AB10" i="21"/>
  <c r="AV21" i="21"/>
  <c r="AW8" i="21"/>
  <c r="X25" i="21"/>
  <c r="AW13" i="21"/>
  <c r="AH16" i="21"/>
  <c r="AL5" i="21"/>
  <c r="AB12" i="21"/>
  <c r="AI26" i="21"/>
  <c r="AU6" i="21"/>
  <c r="W5" i="21"/>
  <c r="AV24" i="21"/>
  <c r="AM5" i="21"/>
  <c r="AR24" i="21"/>
  <c r="AI10" i="21"/>
  <c r="AR3" i="21"/>
  <c r="AE23" i="21"/>
  <c r="AA22" i="21"/>
  <c r="AW17" i="21"/>
  <c r="AL19" i="21"/>
  <c r="AA13" i="21"/>
  <c r="AS16" i="21"/>
  <c r="AO11" i="21"/>
  <c r="AG12" i="21"/>
  <c r="AA12" i="21"/>
  <c r="AD26" i="21"/>
  <c r="AQ16" i="21"/>
  <c r="Y26" i="21"/>
  <c r="AF16" i="21"/>
  <c r="AW25" i="21"/>
  <c r="AM2" i="21"/>
  <c r="AL17" i="21"/>
  <c r="Y10" i="21"/>
  <c r="AU5" i="21"/>
  <c r="AJ15" i="21"/>
  <c r="AC6" i="21"/>
  <c r="AL22" i="21"/>
  <c r="W20" i="21"/>
  <c r="AD13" i="21"/>
  <c r="AK2" i="21"/>
  <c r="X13" i="21"/>
  <c r="AN7" i="21"/>
  <c r="Y24" i="21"/>
  <c r="Z25" i="21"/>
  <c r="AV2" i="21"/>
  <c r="AO7" i="21"/>
  <c r="AI6" i="21"/>
  <c r="AC12" i="21"/>
  <c r="AU13" i="21"/>
  <c r="AF22" i="21"/>
  <c r="AI21" i="21"/>
  <c r="AM16" i="21"/>
  <c r="AW6" i="21"/>
  <c r="AD10" i="21"/>
  <c r="AE3" i="21"/>
  <c r="X22" i="21"/>
  <c r="AJ10" i="21"/>
  <c r="AX25" i="21"/>
  <c r="AA10" i="21"/>
  <c r="AN20" i="21"/>
  <c r="AQ19" i="21"/>
  <c r="AG2" i="21"/>
  <c r="AU18" i="21"/>
  <c r="AS7" i="21"/>
  <c r="AU11" i="21"/>
  <c r="AO3" i="21"/>
  <c r="AN18" i="21"/>
  <c r="AW14" i="21"/>
  <c r="AK15" i="21"/>
  <c r="AG10" i="21"/>
  <c r="AM10" i="21"/>
  <c r="W7" i="21"/>
  <c r="AR23" i="21"/>
  <c r="AR21" i="21"/>
  <c r="AP19" i="21"/>
  <c r="AK16" i="21"/>
  <c r="AH17" i="21"/>
  <c r="AO13" i="21"/>
  <c r="AR6" i="21"/>
  <c r="AX8" i="21"/>
  <c r="AL18" i="21"/>
  <c r="AE4" i="21"/>
  <c r="AF3" i="21"/>
  <c r="Y12" i="21"/>
  <c r="AL6" i="21"/>
  <c r="AL21" i="21"/>
  <c r="AG20" i="21"/>
  <c r="X2" i="21"/>
  <c r="AJ13" i="21"/>
  <c r="AP4" i="21"/>
  <c r="AA14" i="21"/>
  <c r="AP20" i="21"/>
  <c r="AK11" i="21"/>
  <c r="AU22" i="21"/>
  <c r="AW4" i="21"/>
  <c r="AO26" i="21"/>
  <c r="AT24" i="21"/>
  <c r="AT22" i="21"/>
  <c r="AJ7" i="21"/>
  <c r="AQ15" i="21"/>
  <c r="AX12" i="21"/>
  <c r="AM13" i="21"/>
  <c r="AA26" i="21"/>
  <c r="AM19" i="21"/>
  <c r="Z6" i="21"/>
  <c r="AF12" i="21"/>
  <c r="AX14" i="21"/>
  <c r="AC7" i="21"/>
  <c r="AN8" i="21"/>
  <c r="AK18" i="21"/>
  <c r="AT9" i="21"/>
  <c r="AB9" i="21"/>
  <c r="AB16" i="21"/>
  <c r="AP23" i="21"/>
  <c r="AO18" i="21"/>
  <c r="AD8" i="21"/>
  <c r="AP13" i="21"/>
  <c r="AI16" i="21"/>
  <c r="X24" i="21"/>
  <c r="AF9" i="21"/>
  <c r="AC26" i="21"/>
  <c r="AU9" i="21"/>
  <c r="X15" i="21"/>
  <c r="AQ3" i="21"/>
  <c r="AU23" i="21"/>
  <c r="AD2" i="21"/>
  <c r="AC3" i="21"/>
  <c r="AA15" i="21"/>
  <c r="AM6" i="21"/>
  <c r="AN22" i="21"/>
  <c r="AR2" i="21"/>
  <c r="Z20" i="21"/>
  <c r="AN16" i="21"/>
  <c r="AN23" i="21"/>
  <c r="AT23" i="21"/>
  <c r="AF19" i="21"/>
  <c r="AS22" i="21"/>
  <c r="AC5" i="21"/>
  <c r="AV26" i="21"/>
  <c r="AU19" i="21"/>
  <c r="AI17" i="21"/>
  <c r="AQ13" i="21"/>
  <c r="Y25" i="21"/>
  <c r="Z12" i="21"/>
  <c r="AE11" i="21"/>
  <c r="W24" i="21"/>
  <c r="AS12" i="21"/>
  <c r="AN19" i="21"/>
  <c r="AF20" i="21"/>
  <c r="AO14" i="21"/>
  <c r="AD14" i="21"/>
  <c r="AE16" i="21"/>
  <c r="AG9" i="21"/>
  <c r="AQ22" i="21"/>
  <c r="AS10" i="21"/>
  <c r="AT21" i="21"/>
  <c r="AQ5" i="21"/>
  <c r="AH2" i="21"/>
  <c r="AD4" i="21"/>
  <c r="AH15" i="21"/>
  <c r="AA20" i="21"/>
  <c r="AK22" i="21"/>
  <c r="AB3" i="21"/>
  <c r="AM4" i="21"/>
  <c r="AI11" i="21"/>
  <c r="AJ26" i="21"/>
  <c r="AF6" i="21"/>
  <c r="AU20" i="21"/>
  <c r="AJ8" i="21"/>
  <c r="AE20" i="21"/>
  <c r="Y13" i="21"/>
  <c r="AB6" i="21"/>
  <c r="AQ7" i="21"/>
  <c r="AI18" i="21"/>
  <c r="AQ10" i="21"/>
  <c r="AJ23" i="21"/>
  <c r="AI2" i="21"/>
  <c r="AG18" i="21"/>
  <c r="AS25" i="21"/>
  <c r="AO22" i="21"/>
  <c r="AH18" i="21"/>
  <c r="AP10" i="21"/>
  <c r="AS5" i="21"/>
  <c r="Y9" i="21"/>
  <c r="AF2" i="21"/>
  <c r="AX20" i="21"/>
  <c r="AI5" i="21"/>
  <c r="AJ24" i="21"/>
  <c r="AN6" i="21"/>
  <c r="AB21" i="21"/>
  <c r="AB17" i="21"/>
  <c r="AG11" i="21"/>
  <c r="AL7" i="21"/>
  <c r="AX11" i="21"/>
  <c r="W16" i="21"/>
  <c r="AT12" i="21"/>
  <c r="AB24" i="21"/>
  <c r="AF25" i="21"/>
  <c r="AU15" i="21"/>
  <c r="AX9" i="21"/>
  <c r="AJ17" i="21"/>
  <c r="AB19" i="21"/>
  <c r="AE15" i="21"/>
  <c r="AR13" i="21"/>
  <c r="AC20" i="21"/>
  <c r="AX13" i="21"/>
  <c r="AC9" i="21"/>
  <c r="Z21" i="21"/>
  <c r="AR4" i="21"/>
  <c r="Z8" i="21"/>
  <c r="Y23" i="21"/>
  <c r="AA16" i="21"/>
  <c r="AI20" i="21"/>
  <c r="AG5" i="21"/>
  <c r="Z9" i="21"/>
  <c r="X21" i="21"/>
  <c r="AO8" i="21"/>
  <c r="AS6" i="21"/>
  <c r="AO19" i="21"/>
  <c r="AE6" i="21"/>
  <c r="AS4" i="21"/>
  <c r="AJ18" i="21"/>
  <c r="AO23" i="21"/>
  <c r="X19" i="21"/>
  <c r="AJ20" i="21"/>
  <c r="AP21" i="21"/>
  <c r="AU14" i="21"/>
  <c r="AB15" i="21"/>
  <c r="AK21" i="21"/>
  <c r="AD16" i="21"/>
  <c r="X11" i="21"/>
  <c r="AI12" i="21"/>
  <c r="W25" i="21"/>
  <c r="AL3" i="21"/>
  <c r="AS20" i="21"/>
  <c r="AG13" i="21"/>
  <c r="AG16" i="21"/>
  <c r="AG24" i="21"/>
  <c r="AH9" i="21"/>
  <c r="AX17" i="21"/>
  <c r="AR26" i="21"/>
  <c r="AX18" i="21"/>
  <c r="AG15" i="21"/>
  <c r="AX10" i="21"/>
  <c r="AX21" i="21"/>
  <c r="AQ11" i="21"/>
  <c r="W6" i="21"/>
  <c r="W19" i="21"/>
  <c r="AS18" i="21"/>
  <c r="AW22" i="21"/>
  <c r="AJ21" i="21"/>
  <c r="AM8" i="21"/>
  <c r="AD12" i="21"/>
  <c r="AC4" i="21"/>
  <c r="AG19" i="21"/>
  <c r="AA24" i="21"/>
  <c r="Y15" i="21"/>
  <c r="AL10" i="21"/>
  <c r="AE13" i="21"/>
  <c r="AE22" i="21"/>
  <c r="AS2" i="21"/>
  <c r="AE25" i="21"/>
  <c r="AL11" i="21"/>
  <c r="AR5" i="21"/>
  <c r="AS8" i="21"/>
  <c r="AB23" i="21"/>
  <c r="AH5" i="21"/>
  <c r="AF24" i="21"/>
  <c r="AB18" i="21"/>
  <c r="AQ17" i="21"/>
  <c r="AL15" i="21"/>
  <c r="AW15" i="21"/>
  <c r="AK7" i="21"/>
  <c r="AM20" i="21"/>
  <c r="AM12" i="21"/>
  <c r="AA9" i="21"/>
  <c r="AX7" i="21"/>
  <c r="AR10" i="21"/>
  <c r="AL26" i="21"/>
  <c r="AP15" i="21"/>
  <c r="X6" i="21"/>
  <c r="AD6" i="21"/>
  <c r="AN21" i="21"/>
  <c r="AK17" i="21"/>
  <c r="AB26" i="21"/>
  <c r="AG17" i="21"/>
  <c r="Y19" i="21"/>
  <c r="AB22" i="21"/>
  <c r="AG26" i="21"/>
  <c r="AT6" i="21"/>
  <c r="Z10" i="21"/>
  <c r="AJ16" i="21"/>
  <c r="AW3" i="21"/>
  <c r="AC13" i="21"/>
  <c r="AE8" i="21"/>
  <c r="AP14" i="21"/>
  <c r="AD23" i="21"/>
  <c r="AI7" i="21"/>
  <c r="AV15" i="21"/>
  <c r="AC19" i="21"/>
  <c r="AX23" i="21"/>
  <c r="X17" i="21"/>
  <c r="AX16" i="21"/>
  <c r="AO6" i="21"/>
  <c r="AL24" i="21"/>
  <c r="AH24" i="21"/>
  <c r="W9" i="21"/>
  <c r="AS17" i="21"/>
  <c r="AO10" i="21"/>
  <c r="AD17" i="21"/>
  <c r="AS24" i="21"/>
  <c r="AF8" i="21"/>
  <c r="AL4" i="21"/>
  <c r="AT11" i="21"/>
  <c r="AV16" i="21"/>
  <c r="AS14" i="21"/>
  <c r="X9" i="21"/>
  <c r="W8" i="21"/>
  <c r="X14" i="21"/>
  <c r="AN26" i="21"/>
  <c r="AU2" i="21"/>
  <c r="AT5" i="21"/>
  <c r="AB8" i="21"/>
  <c r="AQ25" i="21"/>
  <c r="AN13" i="21"/>
  <c r="AO24" i="21"/>
  <c r="AP6" i="21"/>
  <c r="W3" i="21"/>
  <c r="AK6" i="21"/>
  <c r="AW23" i="21"/>
  <c r="AC2" i="21"/>
  <c r="AH25" i="21"/>
  <c r="AQ20" i="21"/>
  <c r="X26" i="21"/>
  <c r="AI25" i="21"/>
  <c r="AV9" i="21"/>
  <c r="AS23" i="21"/>
  <c r="AS9" i="21"/>
  <c r="AP25" i="21"/>
  <c r="AC8" i="21"/>
  <c r="AT4" i="21"/>
  <c r="AF13" i="21"/>
  <c r="Z13" i="21"/>
  <c r="AV20" i="21"/>
  <c r="AN14" i="21"/>
  <c r="AV5" i="21"/>
  <c r="AX22" i="21"/>
  <c r="AF7" i="21"/>
  <c r="Y6" i="21"/>
  <c r="AW16" i="21"/>
  <c r="AC25" i="21"/>
  <c r="AU8" i="21"/>
  <c r="AM17" i="21"/>
  <c r="Z26" i="21"/>
  <c r="AC17" i="21"/>
  <c r="AR20" i="21"/>
  <c r="AO15" i="21"/>
  <c r="AQ4" i="21"/>
  <c r="AF18" i="21"/>
  <c r="AG21" i="21"/>
  <c r="AL23" i="21"/>
  <c r="AJ19" i="21"/>
  <c r="AF21" i="21"/>
  <c r="AA17" i="21"/>
  <c r="AK26" i="21"/>
  <c r="AN12" i="21"/>
  <c r="Z18" i="21"/>
  <c r="Z11" i="21"/>
  <c r="Y2" i="21"/>
  <c r="X18" i="21"/>
  <c r="Y5" i="21"/>
  <c r="AT17" i="21"/>
  <c r="AT18" i="21"/>
  <c r="AP2" i="21"/>
  <c r="AO21" i="21"/>
  <c r="AL16" i="21"/>
  <c r="AV8" i="21"/>
  <c r="AU26" i="21"/>
  <c r="Z22" i="21"/>
  <c r="AW21" i="21"/>
  <c r="AJ9" i="21"/>
  <c r="AF26" i="21"/>
  <c r="AR16" i="21"/>
  <c r="AF4" i="21"/>
  <c r="AC15" i="21"/>
  <c r="W12" i="21"/>
  <c r="AC23" i="21"/>
  <c r="AS21" i="21"/>
  <c r="AD7" i="21"/>
  <c r="AW20" i="21"/>
  <c r="AG23" i="21"/>
  <c r="AX19" i="21"/>
  <c r="AU17" i="21"/>
  <c r="AM26" i="21"/>
  <c r="Z15" i="21"/>
  <c r="AQ8" i="21"/>
  <c r="Z4" i="21"/>
  <c r="AA4" i="21"/>
  <c r="Z23" i="21"/>
  <c r="AA3" i="21"/>
  <c r="AQ9" i="21"/>
  <c r="AX15" i="21"/>
  <c r="AL12" i="21"/>
  <c r="W10" i="21"/>
  <c r="AB7" i="21"/>
  <c r="AE14" i="21"/>
  <c r="AC22" i="21"/>
  <c r="AJ6" i="21"/>
  <c r="X8" i="21"/>
  <c r="AV6" i="21"/>
  <c r="Y21" i="21"/>
  <c r="AG7" i="21"/>
  <c r="AU7" i="21"/>
  <c r="AJ14" i="21"/>
  <c r="AX24" i="21"/>
  <c r="AN9" i="21"/>
  <c r="AL14" i="21"/>
  <c r="AP7" i="21"/>
  <c r="AD24" i="21"/>
  <c r="AK10" i="21"/>
  <c r="AA6" i="21"/>
  <c r="AQ24" i="21"/>
  <c r="AA5" i="21"/>
  <c r="AV14" i="21"/>
  <c r="AR11" i="21"/>
  <c r="AP17" i="21"/>
  <c r="AK4" i="21"/>
  <c r="AB11" i="21"/>
  <c r="AP3" i="21"/>
  <c r="Z5" i="21"/>
  <c r="AJ3" i="21"/>
  <c r="AG3" i="21"/>
  <c r="AQ6" i="21"/>
  <c r="AT7" i="21"/>
  <c r="AM14" i="21"/>
  <c r="AT2" i="21"/>
  <c r="AJ5" i="21"/>
  <c r="AV3" i="21"/>
  <c r="AX3" i="21"/>
  <c r="X4" i="21"/>
  <c r="AW11" i="21"/>
  <c r="AW19" i="21"/>
  <c r="AN2" i="21"/>
  <c r="AQ23" i="21"/>
  <c r="AB25" i="21"/>
  <c r="W17" i="21"/>
  <c r="AK9" i="21"/>
  <c r="AM15" i="21"/>
  <c r="AN17" i="21"/>
  <c r="AI13" i="21"/>
  <c r="AW5" i="21"/>
  <c r="AH10" i="21"/>
  <c r="AH11" i="21"/>
  <c r="W22" i="21"/>
  <c r="AU3" i="21"/>
  <c r="AH26" i="21"/>
  <c r="AH21" i="21"/>
  <c r="X7" i="21"/>
  <c r="AE10" i="21"/>
  <c r="AO17" i="21"/>
  <c r="AU12" i="21"/>
  <c r="AM3" i="21"/>
  <c r="Z3" i="21"/>
  <c r="AO12" i="21"/>
  <c r="AM7" i="21"/>
  <c r="AI4" i="21"/>
  <c r="AF5" i="21"/>
  <c r="AT8" i="21"/>
  <c r="AJ12" i="21"/>
  <c r="AP8" i="21"/>
  <c r="AB5" i="21"/>
  <c r="AV17" i="21"/>
  <c r="AP26" i="21"/>
  <c r="AR18" i="21"/>
  <c r="AS11" i="21"/>
  <c r="W15" i="21"/>
  <c r="AP24" i="21"/>
  <c r="AU16" i="21"/>
  <c r="Y4" i="21"/>
  <c r="AU21" i="21"/>
  <c r="AN25" i="21"/>
  <c r="AE18" i="21"/>
  <c r="AK23" i="21"/>
  <c r="W18" i="21"/>
  <c r="AG6" i="21"/>
  <c r="AS3" i="21"/>
  <c r="AA21" i="21"/>
  <c r="AT19" i="21"/>
  <c r="AR9" i="21"/>
  <c r="AQ14" i="21"/>
  <c r="AI15" i="21"/>
  <c r="AR25" i="21"/>
  <c r="AK3" i="21"/>
  <c r="AR22" i="21"/>
  <c r="AU4" i="21"/>
  <c r="AS19" i="21"/>
  <c r="AO4" i="21"/>
  <c r="AQ21" i="21"/>
  <c r="AH6" i="21"/>
  <c r="W11" i="21"/>
  <c r="AH20" i="21"/>
  <c r="AD3" i="21"/>
  <c r="AA8" i="21"/>
  <c r="AP9" i="21"/>
  <c r="AH7" i="21"/>
  <c r="AB4" i="21"/>
  <c r="AM9" i="21"/>
  <c r="AV13" i="21"/>
  <c r="Z14" i="21"/>
  <c r="AV22" i="21"/>
  <c r="Y8" i="21"/>
  <c r="AE5" i="21"/>
  <c r="Y11" i="21"/>
  <c r="AO2" i="21"/>
  <c r="AP16" i="21"/>
  <c r="AC21" i="21"/>
  <c r="AD25" i="21"/>
  <c r="X20" i="21"/>
  <c r="Y3" i="21"/>
  <c r="AM21" i="21"/>
  <c r="AK8" i="21"/>
  <c r="AN4" i="21"/>
  <c r="AD18" i="21"/>
  <c r="X5" i="21"/>
  <c r="AH19" i="21"/>
  <c r="AD15" i="21"/>
  <c r="AA19" i="21"/>
  <c r="AI3" i="21"/>
  <c r="AJ4" i="21"/>
  <c r="AT14" i="21"/>
  <c r="AH14" i="21"/>
  <c r="AQ2" i="21"/>
  <c r="Y20" i="21"/>
  <c r="AI19" i="21"/>
  <c r="AO25" i="21"/>
  <c r="AK12" i="21"/>
  <c r="AP5" i="21"/>
  <c r="Y7" i="21"/>
  <c r="AF11" i="21"/>
  <c r="AA18" i="21"/>
  <c r="AD11" i="21"/>
  <c r="AK13" i="21"/>
  <c r="W4" i="21"/>
  <c r="AJ25" i="21"/>
  <c r="AN15" i="21"/>
  <c r="AQ18" i="21"/>
  <c r="AH8" i="21"/>
  <c r="AI14" i="21"/>
  <c r="Z24" i="21"/>
  <c r="AH23" i="21"/>
  <c r="AH22" i="21"/>
  <c r="W26" i="21"/>
  <c r="AN5" i="21"/>
  <c r="AF14" i="21"/>
  <c r="AU24" i="21"/>
  <c r="AD22" i="21"/>
  <c r="AL2" i="21"/>
  <c r="AS26" i="21"/>
  <c r="AL8" i="21"/>
  <c r="AG14" i="21"/>
  <c r="AO16" i="21"/>
  <c r="AT26" i="21"/>
  <c r="AK19" i="21"/>
  <c r="AQ12" i="21"/>
  <c r="AX5" i="21"/>
  <c r="X3" i="21"/>
  <c r="AO9" i="21"/>
  <c r="AS13" i="21"/>
  <c r="AL20" i="21"/>
  <c r="AA23" i="21"/>
  <c r="AT16" i="21"/>
  <c r="AP11" i="21"/>
  <c r="AR8" i="21"/>
  <c r="Z7" i="21"/>
  <c r="AT25" i="21"/>
  <c r="AN3" i="21"/>
  <c r="AK20" i="21"/>
  <c r="AR7" i="21"/>
  <c r="Z2" i="21"/>
  <c r="AW10" i="21"/>
  <c r="AM25" i="21"/>
  <c r="AW24" i="21"/>
  <c r="AW7" i="21"/>
  <c r="AO5" i="21"/>
  <c r="AT3" i="21"/>
  <c r="AV10" i="21"/>
  <c r="AQ26" i="21"/>
  <c r="AM24" i="21"/>
  <c r="Z19" i="21"/>
  <c r="AE26" i="21"/>
  <c r="Y22" i="21"/>
  <c r="Z17" i="21"/>
  <c r="AE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M4" authorId="0" shapeId="0" xr:uid="{00000000-0006-0000-0100-000001000000}">
      <text>
        <r>
          <rPr>
            <sz val="9"/>
            <color indexed="81"/>
            <rFont val="Segoe UI"/>
            <family val="2"/>
          </rPr>
          <t>Eingabe der dreistelligen Registriernummer. Diese finden Sie z. B. auf dem EPZ-Zertifikat oder in der Betreffszeile der E-Mails von ClarCert. Eingabe 
z. B. 123, wenn die Reg.-Nr. EPZ-123 ist.
Nicht deutsche EPZ:
A = Österreich
CH = Schweiz
Beispiel: A-001</t>
        </r>
      </text>
    </comment>
    <comment ref="A68" authorId="0" shapeId="0" xr:uid="{00000000-0006-0000-0100-000002000000}">
      <text>
        <r>
          <rPr>
            <sz val="9"/>
            <color indexed="81"/>
            <rFont val="Arial"/>
            <family val="2"/>
          </rPr>
          <t>Angabe aller (S-)HO, die in den letzten 4 Jahren das Zentrum verlassen haben oder im Rahmen der Nachmeldung als (S-)HO zugelassen wurden.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C37" authorId="0" shapeId="0" xr:uid="{00000000-0006-0000-0300-000001000000}">
      <text>
        <r>
          <rPr>
            <sz val="9"/>
            <color indexed="81"/>
            <rFont val="Segoe UI"/>
            <family val="2"/>
          </rPr>
          <t>Zählweise: 
- Mindestfallzahlen TEPs: ohne Notfälle
- Gesamtfallzahl TEPs: mit Notfällen</t>
        </r>
      </text>
    </comment>
    <comment ref="C47" authorId="0" shapeId="0" xr:uid="{00000000-0006-0000-0300-000002000000}">
      <text>
        <r>
          <rPr>
            <sz val="9"/>
            <color indexed="81"/>
            <rFont val="Segoe UI"/>
            <family val="2"/>
          </rPr>
          <t>Zählweise: 
- Mindestfallzahlen TEP-Wechsel: ohne Notfälle
- Gesamtfallzahl TEP-Wechsel: mit Notfällen</t>
        </r>
      </text>
    </comment>
    <comment ref="C54" authorId="0" shapeId="0" xr:uid="{00000000-0006-0000-0300-000003000000}">
      <text>
        <r>
          <rPr>
            <sz val="9"/>
            <color indexed="81"/>
            <rFont val="Segoe UI"/>
            <family val="2"/>
          </rPr>
          <t>Zählweise: 
- Mindestfallzahlen Frakturen: ohne Notfälle
- Gesamtfallzahl Frakturen: mit Notfällen</t>
        </r>
      </text>
    </comment>
    <comment ref="C64" authorId="0" shapeId="0" xr:uid="{00000000-0006-0000-0300-000004000000}">
      <text>
        <r>
          <rPr>
            <sz val="9"/>
            <color indexed="81"/>
            <rFont val="Segoe UI"/>
            <family val="2"/>
          </rPr>
          <t>Zählweise: 
- Mindestfallzahlen Wechsel: ohne Notfälle
- Gesamtfallzahl Wechsel: mit Notfällen</t>
        </r>
      </text>
    </comment>
    <comment ref="C68" authorId="0" shapeId="0" xr:uid="{00000000-0006-0000-0300-000005000000}">
      <text>
        <r>
          <rPr>
            <sz val="9"/>
            <color indexed="81"/>
            <rFont val="Segoe UI"/>
            <family val="2"/>
          </rPr>
          <t>Zählweise: 
- keine Zählung zur Mindestfallzahlen
- Gesamtfallzahl Wechsel: mit Notfällen</t>
        </r>
      </text>
    </comment>
    <comment ref="C72" authorId="0" shapeId="0" xr:uid="{00000000-0006-0000-0300-000006000000}">
      <text>
        <r>
          <rPr>
            <sz val="9"/>
            <color indexed="81"/>
            <rFont val="Segoe UI"/>
            <family val="2"/>
          </rPr>
          <t>Zählweise: 
- Mindestfallzahlen Tumore: ohne Notfälle
- Gesamtfallzahl Tumore: mit Notfällen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G37" authorId="0" shapeId="0" xr:uid="{C1C9276B-7136-45BA-BB88-00ED747A8251}">
      <text>
        <r>
          <rPr>
            <sz val="9"/>
            <color indexed="81"/>
            <rFont val="Segoe UI"/>
            <family val="2"/>
          </rPr>
          <t xml:space="preserve">Im Nenner werden die Hemiprothesen aus dem Tabellenblatt Fallzahlen H69 von der „Anzahl der Frakturendoprothetik Hüfte (inkl. Notfälle)“ abgezogen. Die QI bei einer Erstzertifizierung beziehen sich jedoch nicht auf ein komplettes Kalenderjahr. Bitte schreiben Sie deshalb </t>
        </r>
        <r>
          <rPr>
            <b/>
            <u/>
            <sz val="9"/>
            <color indexed="81"/>
            <rFont val="Segoe UI"/>
            <family val="2"/>
          </rPr>
          <t>bei einer Erstzertifizierung</t>
        </r>
        <r>
          <rPr>
            <sz val="9"/>
            <color indexed="81"/>
            <rFont val="Segoe UI"/>
            <family val="2"/>
          </rPr>
          <t xml:space="preserve"> den korrekten Nenner in das Kommentarfeld rechts.</t>
        </r>
      </text>
    </comment>
  </commentList>
</comments>
</file>

<file path=xl/sharedStrings.xml><?xml version="1.0" encoding="utf-8"?>
<sst xmlns="http://schemas.openxmlformats.org/spreadsheetml/2006/main" count="1779" uniqueCount="1104">
  <si>
    <t>Qualitätsindikatoren Hüfte</t>
  </si>
  <si>
    <t>Messzeitpunkt</t>
  </si>
  <si>
    <t>Nenner</t>
  </si>
  <si>
    <t>Bewertung</t>
  </si>
  <si>
    <t>Röntgen Hüfte</t>
  </si>
  <si>
    <t>** mit und ohne operative Versorgung</t>
  </si>
  <si>
    <t>5.1 Qualitätsindikatoren Hüfte</t>
  </si>
  <si>
    <t>5.2 Qualitätsindikatoren Knie</t>
  </si>
  <si>
    <t>Qualitätsindikatoren Knie</t>
  </si>
  <si>
    <t>Röntgen Knie</t>
  </si>
  <si>
    <t>Quote Zentrum
in %</t>
  </si>
  <si>
    <t>Kommentar
Zentrum</t>
  </si>
  <si>
    <t xml:space="preserve"># </t>
  </si>
  <si>
    <t>fakultative Erhebung bis zur Vereinbarung weiterführender verbindlicher Rahmenbedingungen</t>
  </si>
  <si>
    <t xml:space="preserve">** </t>
  </si>
  <si>
    <t>mit und ohne operative Versorgung</t>
  </si>
  <si>
    <t>Datenblatt</t>
  </si>
  <si>
    <t>Bewertung Fachexperte</t>
  </si>
  <si>
    <t>Berichterstellung Fachexperte</t>
  </si>
  <si>
    <t>Angaben zum EndoProthetikZentrum</t>
  </si>
  <si>
    <t>Knie</t>
  </si>
  <si>
    <t>Hüfte</t>
  </si>
  <si>
    <t>Operateur</t>
  </si>
  <si>
    <t>Name, Vorname</t>
  </si>
  <si>
    <t>Erstellungsdatum des Datenblatts</t>
  </si>
  <si>
    <t>Phase des Audits</t>
  </si>
  <si>
    <t>EHB</t>
  </si>
  <si>
    <t>Komplikationsbesprechung</t>
  </si>
  <si>
    <t>Anforderungen an Wartezeiten für die Sprechstunde</t>
  </si>
  <si>
    <t>Weiterbildung, Fortbildung</t>
  </si>
  <si>
    <t>Überprüfung der Behandlungspfade Primärendoprothetik auf Machbarkeit</t>
  </si>
  <si>
    <t>Überprüfung der Behandlungspfade Wechsel- und Revisionsendoprothetik auf Machbarkeit</t>
  </si>
  <si>
    <t>Zentrumsart</t>
  </si>
  <si>
    <t>2.3.2</t>
  </si>
  <si>
    <t>2.5.3</t>
  </si>
  <si>
    <t>2.6</t>
  </si>
  <si>
    <t>2.8</t>
  </si>
  <si>
    <t>3.1.1</t>
  </si>
  <si>
    <t>3.1.2</t>
  </si>
  <si>
    <t>3.1.5</t>
  </si>
  <si>
    <t>3.1.5 / 
4.1.1</t>
  </si>
  <si>
    <t>EPZ</t>
  </si>
  <si>
    <t>EPZmax</t>
  </si>
  <si>
    <t>Jahr des Audits</t>
  </si>
  <si>
    <t>Eingabe durch ClarCert - Datum</t>
  </si>
  <si>
    <t>Eingang bei ClarCert</t>
  </si>
  <si>
    <t>ja</t>
  </si>
  <si>
    <t>nein</t>
  </si>
  <si>
    <t>Rate an Re-Interventionen aufgrund operativ behandlungsbedürftiger Probleme</t>
  </si>
  <si>
    <t>Rücklaufquote</t>
  </si>
  <si>
    <t>stationärer Aufenthalt</t>
  </si>
  <si>
    <t>Assistenz</t>
  </si>
  <si>
    <t>Hüft-TEP-Wechsel</t>
  </si>
  <si>
    <t>Knie-TEP-Wechsel</t>
  </si>
  <si>
    <t>2.2.1</t>
  </si>
  <si>
    <t>Phase 2_1. Wiederholaudit</t>
  </si>
  <si>
    <t>Phase 2_1. Überwachungsaudit</t>
  </si>
  <si>
    <t>Phase 2_2. Überwachungsaudit</t>
  </si>
  <si>
    <t>Phase 3_2. Wiederholaudit</t>
  </si>
  <si>
    <t>x</t>
  </si>
  <si>
    <t>3.2.14</t>
  </si>
  <si>
    <t>4.2.2</t>
  </si>
  <si>
    <t>Konferenz im Rahmen eines Leitungsgremiums</t>
  </si>
  <si>
    <t>8. Kennzahlen</t>
  </si>
  <si>
    <t>Phase 1_1. Überwachungsaudit</t>
  </si>
  <si>
    <t>Phase 1_2. Überwachungsaudit</t>
  </si>
  <si>
    <t>operiert</t>
  </si>
  <si>
    <t xml:space="preserve">assistiert </t>
  </si>
  <si>
    <t>, davon</t>
  </si>
  <si>
    <t>Eingriffe von nicht fest im Knochen verankerten Prothesen-Komponenten (z.B. Wechsel des Inlays)</t>
  </si>
  <si>
    <t>Eingriffe von nicht fest im Knochen verankerten Prothesen-Komponenten (z.B. Wechsel des Inlays oder des Kopfes)</t>
  </si>
  <si>
    <t>Anzahl Tumorendoprothetik Hüfte:</t>
  </si>
  <si>
    <t>Anzahl Tumorendoprothetik Knie:</t>
  </si>
  <si>
    <t>Anzahl periprothetische Frakturversorgung Hüfte (Anzahl der TEP-Wechsel ohne Osteosynthese):</t>
  </si>
  <si>
    <t>Anzahl periprothetische Frakturversorgung Knie (Anzahl der TEP-Wechsel ohne Osteosynthese):</t>
  </si>
  <si>
    <r>
      <t xml:space="preserve">Patient Reported Outcome Measures (PROMs) </t>
    </r>
    <r>
      <rPr>
        <b/>
        <sz val="10"/>
        <color theme="1"/>
        <rFont val="Arial"/>
        <family val="2"/>
      </rPr>
      <t>(Primär-Endoprothesen)</t>
    </r>
  </si>
  <si>
    <r>
      <t xml:space="preserve">Patient Reported Outcome Measures (PROMs) </t>
    </r>
    <r>
      <rPr>
        <b/>
        <sz val="10"/>
        <color theme="1"/>
        <rFont val="Arial"/>
        <family val="2"/>
      </rPr>
      <t>(Wechseleingriff)</t>
    </r>
  </si>
  <si>
    <t>Legende</t>
  </si>
  <si>
    <t>Vorwort</t>
  </si>
  <si>
    <t>Eingabe nicht erforderlich bzw. erfolgt automatisch (Bezug auf andere Zellen)</t>
  </si>
  <si>
    <t>Weitere Beschreibungen</t>
  </si>
  <si>
    <t>Bewertung
Fachexperten</t>
  </si>
  <si>
    <t>Auditbericht
Fachexperten</t>
  </si>
  <si>
    <t>[# prä-op, Kennzahlenvorjahr &amp;]</t>
  </si>
  <si>
    <t>[# prä-op Kennzahlenvorjahr &amp;]</t>
  </si>
  <si>
    <t>EPZ-</t>
  </si>
  <si>
    <t>Inhalt</t>
  </si>
  <si>
    <t>Allgemeine Angaben</t>
  </si>
  <si>
    <t>Bemerkung</t>
  </si>
  <si>
    <t>5.1 QI Hüfte</t>
  </si>
  <si>
    <t>5.2 QI Knie</t>
  </si>
  <si>
    <t>zurück zum Inhaltsverzeichnis</t>
  </si>
  <si>
    <t>Eingabe durch Fachexperte</t>
  </si>
  <si>
    <t>Auswahl</t>
  </si>
  <si>
    <t>Leerzelle</t>
  </si>
  <si>
    <t>"keine Anmerkung" - keine Reaktion Ihrerseits notwendig</t>
  </si>
  <si>
    <r>
      <t>Zähler</t>
    </r>
    <r>
      <rPr>
        <sz val="10"/>
        <color theme="1"/>
        <rFont val="Arial"/>
        <family val="2"/>
      </rPr>
      <t xml:space="preserve"> (Anzahl Eingriffe)</t>
    </r>
  </si>
  <si>
    <t>Achsbestimmung</t>
  </si>
  <si>
    <t>Eingabe ausstehend / erfolgt</t>
  </si>
  <si>
    <t>zzgl. 
Notfälle:</t>
  </si>
  <si>
    <t>davon Weiterbildungs-
assistenzen</t>
  </si>
  <si>
    <t>davon Assistenzen</t>
  </si>
  <si>
    <t>Niedergelassen</t>
  </si>
  <si>
    <t>elektiver Hüft-EP-Eingriff</t>
  </si>
  <si>
    <t>elektiver Knie-EP-Eingriff</t>
  </si>
  <si>
    <t>Hüft-EP-Wechsel-OP</t>
  </si>
  <si>
    <t>Knie-EP-Wechsel-OP</t>
  </si>
  <si>
    <t>Hüft-EP-Wechsel-OP nach peripro-thetischer Fraktur</t>
  </si>
  <si>
    <t>Knie-EP-Wechsel-OP nach peripro-thetischer Fraktur</t>
  </si>
  <si>
    <t>Frakturendoprothetik</t>
  </si>
  <si>
    <t>Wechseleingriff</t>
  </si>
  <si>
    <t>Endoprothesen-Wechsel-OP</t>
  </si>
  <si>
    <t>Endoprothesen-Wechsel-OP nach periprothetischer Fraktur</t>
  </si>
  <si>
    <t>Reine Osteo-synthese nach periprothetischer Fraktur</t>
  </si>
  <si>
    <t>Tumor-TEP-OP</t>
  </si>
  <si>
    <t>Gesamteingriffe</t>
  </si>
  <si>
    <t>Summe</t>
  </si>
  <si>
    <t>Zwischensumme</t>
  </si>
  <si>
    <t>Sollvorgabe (maximal)</t>
  </si>
  <si>
    <t>Sollvorgabe (mindestens)</t>
  </si>
  <si>
    <t>Primäre Tumor-endoprothese</t>
  </si>
  <si>
    <t>Wechsel-OP Tumor-endoprothese</t>
  </si>
  <si>
    <t>Primäre 
Tumor-endoprothese Hüfte</t>
  </si>
  <si>
    <t>Elektive Eingriffe</t>
  </si>
  <si>
    <t>Fraktureingriffe</t>
  </si>
  <si>
    <t>Osteosyntheseneingriffe</t>
  </si>
  <si>
    <t>Primäre 
Tumor-endoprothese Knie</t>
  </si>
  <si>
    <t>Primäre Tumorendoprothese
Hüfte und Knie</t>
  </si>
  <si>
    <t>Wechsel-OP Tumorendoprothese
Hüfte und Knie</t>
  </si>
  <si>
    <t>Wechsel-OP Tumorendoprothese Hüfte</t>
  </si>
  <si>
    <t>Wechsel-OP Tumorendoprothese Knie</t>
  </si>
  <si>
    <t>Datenjahr</t>
  </si>
  <si>
    <t>Auswahl Sonderregelung</t>
  </si>
  <si>
    <t>ja (alte Sonderregelung)</t>
  </si>
  <si>
    <t>Texthinweis</t>
  </si>
  <si>
    <t>Anforderungstext EPZ</t>
  </si>
  <si>
    <t>Anforderungstext EPZmax</t>
  </si>
  <si>
    <t>&lt; 60 Minuten Wartezeit während der Sprechstunde</t>
  </si>
  <si>
    <t>Zentrumsname</t>
  </si>
  <si>
    <t>Kalenderjahr</t>
  </si>
  <si>
    <t>Erstelldatum Datenblatt</t>
  </si>
  <si>
    <t>Phase Audit</t>
  </si>
  <si>
    <t>Jahr Audit</t>
  </si>
  <si>
    <t>Anzahl SHO</t>
  </si>
  <si>
    <t>Anzahl HO</t>
  </si>
  <si>
    <t>Sonderregelung</t>
  </si>
  <si>
    <t>Eingangsdatum ClarCert</t>
  </si>
  <si>
    <t>Bewertungsdatum Fachexperte</t>
  </si>
  <si>
    <t>Berichterstellungsdatum Fachexperte</t>
  </si>
  <si>
    <t>Gesamtfallzahl</t>
  </si>
  <si>
    <t>Mindestfallzahl</t>
  </si>
  <si>
    <t>elektiver Hüft-EP-Eingriff assistiert</t>
  </si>
  <si>
    <t>elektiver Hüft-EP-Eingriff ohne S/HO</t>
  </si>
  <si>
    <t>elektiver Hüft-EP-Eingriff
Operationen mit Beteilung eines (S)HO - Qualifizierungsassistenzen
Summe der sonstigen Operateure</t>
  </si>
  <si>
    <t>elektiver Knie-EP-Eingriff assistiert</t>
  </si>
  <si>
    <t>elektiver Knie-EP-Eingriff ohne S/HO</t>
  </si>
  <si>
    <t>elektiver Knie-EP-Eingriff
Operationen mit Beteilung eines (S)HO - Qualifizierungsassistenzen
Summe der sonstigen Operateure</t>
  </si>
  <si>
    <t>Hüft-EP-Wechsel-OP assistiert</t>
  </si>
  <si>
    <t>Hüft-EP-Wechsel-OP ohne S/HO</t>
  </si>
  <si>
    <t>Hüft-EP-Wechsel-OP Operationen mit Beteilung eines (S)HO - Qualifizierungsassistenzen
Summe der sonstigen Operateure</t>
  </si>
  <si>
    <t>Knie-EP-Wechsel-OP assistiert</t>
  </si>
  <si>
    <t>Knie-EP-Wechsel-OP ohne S/HO</t>
  </si>
  <si>
    <t>Knie-EP-Wechsel-OP
Operationen mit Beteilung eines (S)HO - Qualifizierungsassistenzen
Summe der sonstigen Operateure</t>
  </si>
  <si>
    <t>Hüfteingriffe von nicht fest  im Knochen verankerten Prothesenkomponenten</t>
  </si>
  <si>
    <t>Knieeingriffe von nicht fest  im Knochen verankerten Prothesenkomponenten</t>
  </si>
  <si>
    <t>Primärprothese bei Hüft-Fraktur</t>
  </si>
  <si>
    <t>Primärprothese bei Hüft-Fraktur assistiert</t>
  </si>
  <si>
    <t>Primärprothese bei Hüft-Fraktur ohne S/HO</t>
  </si>
  <si>
    <t>Primärprothese bei Hüft-Fraktur
Operationen mit Beteilung eines (S)HO - Qualifizierungsassistenzen
Summe der sonstigen Operateure</t>
  </si>
  <si>
    <t>Primärprothese bei Knie-Fraktur</t>
  </si>
  <si>
    <t>Primärprothese bei Knie-Fraktur assistiert</t>
  </si>
  <si>
    <t>Primärprothese bei Knie-Fraktur ohne S/HO</t>
  </si>
  <si>
    <t>Primärprothese bei Knie-Fraktur
Operationen mit Beteilung eines (S)HO - Qualifizierungsassistenzen
Summe der sonstigen Operateure</t>
  </si>
  <si>
    <t>Hüft-EP-Wechsel-OP nach periprothetischer Fraktur</t>
  </si>
  <si>
    <t>Hüft-EP-Wechsel-OP nach periprothetischer Fraktur assistiert</t>
  </si>
  <si>
    <t>Hüft-EP-Wechsel-OP nach periprothetischer Fraktur ohne S/HO</t>
  </si>
  <si>
    <t>Hüft-EP-Wechsel-OP nach periprothetischer Fraktur
Operationen mit Beteilung eines (S)HO - Qualifizierungsassistenzen
Summe der sonstigen Operateure</t>
  </si>
  <si>
    <t>Knie-EP-Wechsel-OP nach periprothetischer Fraktur</t>
  </si>
  <si>
    <t>Knie-EP-Wechsel-OP nach periprothetischer Fraktur assistiert</t>
  </si>
  <si>
    <t>Knie-EP-Wechsel-OP nach periprothetischer Fraktur ohne S/HO</t>
  </si>
  <si>
    <t>Knie-EP-Wechsel-OP nach periprothetischer Fraktur
Operationen mit Beteilung eines (S)HO - Qualifizierungsassistenzen
Summe der sonstigen Operateure</t>
  </si>
  <si>
    <t>Reine Osteosynthese nach periprothetischer Hüftfraktur</t>
  </si>
  <si>
    <t>Reine Osteosynthese nach periprothetischer Hüftfraktur assistiert</t>
  </si>
  <si>
    <t>Reine Osteosynthese nach periprothetischer Hüftfraktur ohne S/HO</t>
  </si>
  <si>
    <t>Reine Osteosynthese nach periprothetischer Hüftfraktur
Operationen mit Beteilung eines (S)HO - Qualifizierungsassistenzen
Summe der sonstigen Operateure</t>
  </si>
  <si>
    <t>Reine Osteosynthese nach periprothetischer Kniefraktur</t>
  </si>
  <si>
    <t>Reine Osteosynthese nach periprothetischer Kniefraktur assistiert</t>
  </si>
  <si>
    <t>Reine Osteosynthese nach periprothetischer Kniefraktur ohne S/HO</t>
  </si>
  <si>
    <t>Reine Osteosynthese nach periprothetischer Kniefraktur 
Operationen mit Beteilung eines (S)HO - Qualifizierungsassistenzen
Summe der sonstigen Operateure</t>
  </si>
  <si>
    <t>Primäre Tumorendoprothese Hüfte</t>
  </si>
  <si>
    <t>Primäre Tumorendoprothese Hüfte ohne S/HO</t>
  </si>
  <si>
    <t>Primäre Tumorendoprothese Hüfte
Operationen mit Beteilung eines (S)HO - Qualifizierungsassistenzen
Summe der sonstigen Operateure</t>
  </si>
  <si>
    <t>Primäre Tumor-endoprothese Knie</t>
  </si>
  <si>
    <t>Primäre Tumor-endoprothese Knie ohne S/HO</t>
  </si>
  <si>
    <t>Primäre Tumor-endoprothese Knie
Operationen mit Beteilung eines (S)HO - Qualifizierungsassistenzen
Summe der sonstigen Operateure</t>
  </si>
  <si>
    <t>Wechsel-OP Tumorendoprothese Hüfte ohne S/HO</t>
  </si>
  <si>
    <t>Wechsel-OP Tumorendoprothese Hüfte
Operationen mit Beteilung eines (S)HO - Qualifizierungsassistenzen
Summe der sonstigen Operateure</t>
  </si>
  <si>
    <t>Wechsel-OP Tumorendoprothese Knie ohne S/HO</t>
  </si>
  <si>
    <t>Wechsel-OP Tumorendoprothese Knie
Operationen mit Beteilung eines (S)HO - Qualifizierungsassistenzen
Summe der sonstigen Operateure</t>
  </si>
  <si>
    <t>Hüfte Röntgen prä Zähler</t>
  </si>
  <si>
    <t>Hüfte Röntgen prä Nenner</t>
  </si>
  <si>
    <t>Hüfte Röntgen prä Quote</t>
  </si>
  <si>
    <t>Hüfte Röntgen prä Bewertung</t>
  </si>
  <si>
    <t>Hüfte Röntgen prä Kommentar Zentrum</t>
  </si>
  <si>
    <t>Hüfte Röntgen prä Bewertung Fachexperten</t>
  </si>
  <si>
    <t>Hüfte Röntgen prä Auditbericht Fachexperten</t>
  </si>
  <si>
    <t>Hüfte Röntgen post Zähler</t>
  </si>
  <si>
    <t>Hüfte Röntgen post Nenner</t>
  </si>
  <si>
    <t>Hüfte Röntgen post Quote</t>
  </si>
  <si>
    <t>Hüfte Röntgen post Bewertung</t>
  </si>
  <si>
    <t>Hüfte Röntgen post Kommentar Zentrum</t>
  </si>
  <si>
    <t>Hüfte Röntgen post Bewertung Fachexperten</t>
  </si>
  <si>
    <t>Hüfte Röntgen post Auditbericht Fachexperten</t>
  </si>
  <si>
    <t>Hüfte OP-Zeit Frakturendoprothetik im Zentrum Zähler</t>
  </si>
  <si>
    <t>Hüfte Pfanneninklination  im Röntgenbild (Eingriffe mit Wechsel der Pfannenkomponente) Zähler</t>
  </si>
  <si>
    <t>Hüfte Pfanneninklination  im Röntgenbild (Eingriffe mit Wechsel der Pfannenkomponente) Nenner</t>
  </si>
  <si>
    <t>Hüfte Pfanneninklination  im Röntgenbild (Eingriffe mit Wechsel der Pfannenkomponente) Quote</t>
  </si>
  <si>
    <t>Hüfte Pfanneninklination  im Röntgenbild (Eingriffe mit Wechsel der Pfannenkomponente) Bewertung</t>
  </si>
  <si>
    <t>Hüfte Pfanneninklination  im Röntgenbild (Eingriffe mit Wechsel der Pfannenkomponente) Kommentar Zentrum</t>
  </si>
  <si>
    <t>Hüfte Pfanneninklination  im Röntgenbild (Eingriffe mit Wechsel der Pfannenkomponente) Bewertung Fachexperten</t>
  </si>
  <si>
    <t>Hüfte Pfanneninklination  im Röntgenbild (Eingriffe mit Wechsel der Pfannenkomponente) Auditbericht Fachexperten</t>
  </si>
  <si>
    <t>Hüfte Patient Reported Outcome Measures (PROMs) (Wechseleingriff) prä-op Zähler</t>
  </si>
  <si>
    <t>Hüfte Patient Reported Outcome Measures (PROMs) (Wechseleingriff) prä-op Nenner</t>
  </si>
  <si>
    <t>Hüfte Patient Reported Outcome Measures (PROMs) (Wechseleingriff) prä-op Quote</t>
  </si>
  <si>
    <t>Hüfte Patient Reported Outcome Measures (PROMs) (Wechseleingriff) prä-op Bewertung</t>
  </si>
  <si>
    <t>Hüfte Patient Reported Outcome Measures (PROMs) (Wechseleingriff) prä-op Kommentar Zentrum</t>
  </si>
  <si>
    <t>Hüfte Patient Reported Outcome Measures (PROMs) (Wechseleingriff) prä-op Bewertung Fachexperten</t>
  </si>
  <si>
    <t>Hüfte Patient Reported Outcome Measures (PROMs) (Wechseleingriff) prä-op Auditbericht Fachexperten</t>
  </si>
  <si>
    <t>Hüfte Patient Reported Outcome Measures (PROMs) (Wechseleingriff) 3 oder 12 Monate Kennzahlenvorjahr post-op Zähler</t>
  </si>
  <si>
    <t>Hüfte Patient Reported Outcome Measures (PROMs) (Wechseleingriff) 3 oder 12 Monate Kennzahlenvorjahr post-op Nenner</t>
  </si>
  <si>
    <t>Hüfte Patient Reported Outcome Measures (PROMs) (Wechseleingriff) 3 oder 12 Monate Kennzahlenvorjahr post-op Quote</t>
  </si>
  <si>
    <t>Hüfte Patient Reported Outcome Measures (PROMs) (Wechseleingriff) 3 oder 12 Monate Kennzahlenvorjahr post-op Bewertung</t>
  </si>
  <si>
    <t>Hüfte Patient Reported Outcome Measures (PROMs) (Wechseleingriff) 3 oder 12 Monate Kennzahlenvorjahr post-op Kommentar Zentrum</t>
  </si>
  <si>
    <t>Hüfte Patient Reported Outcome Measures (PROMs) (Wechseleingriff) 3 oder 12 Monate Kennzahlenvorjahr post-op Bewertung Fachexperten</t>
  </si>
  <si>
    <t>Hüfte Patient Reported Outcome Measures (PROMs) (Wechseleingriff) 3 oder 12 Monate Kennzahlenvorjahr post-op Auditbericht Fachexperten</t>
  </si>
  <si>
    <t>Knie Röntgen prä Zähler</t>
  </si>
  <si>
    <t>Knie Röntgen prä Nenner</t>
  </si>
  <si>
    <t>Knie Röntgen prä Nenner Quote</t>
  </si>
  <si>
    <t>Knie Röntgen prä Bewertung</t>
  </si>
  <si>
    <t>Knie Röntgen prä Kommentar Zentrum</t>
  </si>
  <si>
    <t>Knie Röntgen prä Bewertung Fachexperten</t>
  </si>
  <si>
    <t>Knie Röntgen prä Auditbericht Fachexperten</t>
  </si>
  <si>
    <t>Knie Röntgen post Zähler</t>
  </si>
  <si>
    <t>Knie Röntgen post Nenner</t>
  </si>
  <si>
    <t>Knie Röntgen post Nenner Quote</t>
  </si>
  <si>
    <t>Knie Röntgen post Bewertung</t>
  </si>
  <si>
    <t>Knie Röntgen post Kommentar Zentrum</t>
  </si>
  <si>
    <t>Knie Röntgen post Bewertung Fachexperten</t>
  </si>
  <si>
    <t>Knie Röntgen post Auditbericht Fachexperten</t>
  </si>
  <si>
    <t>Knie Achsbestimmung post-op Zähler</t>
  </si>
  <si>
    <t>Knie Achsbestimmung post-op Nenner</t>
  </si>
  <si>
    <t>Knie Achsbestimmung post-op Quote</t>
  </si>
  <si>
    <t>Knie Achsbestimmung post-op Bewertung</t>
  </si>
  <si>
    <t>Knie Achsbestimmung post-op Kommentar Zentrum</t>
  </si>
  <si>
    <t>Knie Achsbestimmung post-op Bewertung Fachexperten</t>
  </si>
  <si>
    <t>Knie Achsbestimmung post-op Auditbericht Fachexperten</t>
  </si>
  <si>
    <t>Knie Patient Reported Outcome Measures (PROMs) (Primär-Endoprothesen) prä-op Zähler</t>
  </si>
  <si>
    <t>Knie Patient Reported Outcome Measures (PROMs) (Primär-Endoprothesen) prä-op Nenner</t>
  </si>
  <si>
    <t>Knie Patient Reported Outcome Measures (PROMs) (Primär-Endoprothesen) prä-op Quote</t>
  </si>
  <si>
    <t>Knie Patient Reported Outcome Measures (PROMs) (Primär-Endoprothesen) prä-op Bewertung</t>
  </si>
  <si>
    <t>Knie Patient Reported Outcome Measures (PROMs) (Primär-Endoprothesen) prä-op Kommentar Zentrum</t>
  </si>
  <si>
    <t>Knie Patient Reported Outcome Measures (PROMs) (Primär-Endoprothesen) prä-op Bewertung Fachexperten</t>
  </si>
  <si>
    <t>Knie Patient Reported Outcome Measures (PROMs) (Primär-Endoprothesen) prä-op Auditbericht Fachexperten</t>
  </si>
  <si>
    <t>Knie Patient Reported Outcome Measures (PROMs) (Primär-Endoprothesen) 3 oder 12 Monate Kennzahlenvorjahr post-op Zähler</t>
  </si>
  <si>
    <t>Knie Patient Reported Outcome Measures (PROMs) (Primär-Endoprothesen) 3 oder 12 Monate Kennzahlenvorjahr post-op Nenner</t>
  </si>
  <si>
    <t>Knie Patient Reported Outcome Measures (PROMs) (Primär-Endoprothesen) 3 oder 12 Monate Kennzahlenvorjahr post-op Quote</t>
  </si>
  <si>
    <t>Knie Patient Reported Outcome Measures (PROMs) (Primär-Endoprothesen) 3 oder 12 Monate Kennzahlenvorjahr post-op Bewertung</t>
  </si>
  <si>
    <t>Knie Patient Reported Outcome Measures (PROMs) (Primär-Endoprothesen) 3 oder 12 Monate Kennzahlenvorjahr post-op Kommentar Zentrum</t>
  </si>
  <si>
    <t>Knie Patient Reported Outcome Measures (PROMs) (Primär-Endoprothesen) 3 oder 12 Monate Kennzahlenvorjahr post-op Bewertung Fachexperten</t>
  </si>
  <si>
    <t>Knie Patient Reported Outcome Measures (PROMs) (Primär-Endoprothesen) 3 oder 12 Monate Kennzahlenvorjahr post-op Auditbericht Fachexperten</t>
  </si>
  <si>
    <t>Knie Patient Reported Outcome Measures (PROMs) (Wechseleingriff) prä-op Zähler</t>
  </si>
  <si>
    <t>Knie Patient Reported Outcome Measures (PROMs) (Wechseleingriff) prä-op Nenner</t>
  </si>
  <si>
    <t>Knie Patient Reported Outcome Measures (PROMs) (Wechseleingriff) prä-op Quote</t>
  </si>
  <si>
    <t>Knie Patient Reported Outcome Measures (PROMs) (Wechseleingriff) prä-op Bewertung</t>
  </si>
  <si>
    <t>Knie Patient Reported Outcome Measures (PROMs) (Wechseleingriff) prä-op Kommentar Zentrum</t>
  </si>
  <si>
    <t>Knie Patient Reported Outcome Measures (PROMs) (Wechseleingriff) prä-op Bewertung Fachexperten</t>
  </si>
  <si>
    <t>Knie Patient Reported Outcome Measures (PROMs) (Wechseleingriff) prä-op Auditbericht Fachexperten</t>
  </si>
  <si>
    <t>Knie Patient Reported Outcome Measures (PROMs) (Wechseleingriff) 3 oder 12 Monate Kennzahlenvorjahr post-op Zähler</t>
  </si>
  <si>
    <t>Knie Patient Reported Outcome Measures (PROMs) (Wechseleingriff) 3 oder 12 Monate Kennzahlenvorjahr post-op Nenner</t>
  </si>
  <si>
    <t>Knie Patient Reported Outcome Measures (PROMs) (Wechseleingriff) 3 oder 12 Monate Kennzahlenvorjahr post-op Quote</t>
  </si>
  <si>
    <t>Knie Patient Reported Outcome Measures (PROMs) (Wechseleingriff) 3 oder 12 Monate Kennzahlenvorjahr post-op Bewertung</t>
  </si>
  <si>
    <t>Knie Patient Reported Outcome Measures (PROMs) (Wechseleingriff) 3 oder 12 Monate Kennzahlenvorjahr post-op Kommentar Zentrum</t>
  </si>
  <si>
    <t>Knie Patient Reported Outcome Measures (PROMs) (Wechseleingriff) 3 oder 12 Monate Kennzahlenvorjahr post-op Bewertung Fachexperten</t>
  </si>
  <si>
    <t>Knie Patient Reported Outcome Measures (PROMs) (Wechseleingriff) 3 oder 12 Monate Kennzahlenvorjahr post-op Auditbericht Fachexperten</t>
  </si>
  <si>
    <t>Reg.Nr.Operateur</t>
  </si>
  <si>
    <t>Funktion</t>
  </si>
  <si>
    <t>Name</t>
  </si>
  <si>
    <t>Fallzahlen 2017 Sonderregelung</t>
  </si>
  <si>
    <t>Fallzahlen 2016 Sonderregelung</t>
  </si>
  <si>
    <t>Fallzahlen 2015 Sonderregelung</t>
  </si>
  <si>
    <t>Fallzahlen 2014 Sonderregelung</t>
  </si>
  <si>
    <t>Fallzahlen 2013 Sonderregelung</t>
  </si>
  <si>
    <t>Fallzahlen 2012 Sonderregelung</t>
  </si>
  <si>
    <t>Fallzahlen 2010 Sonderregelung</t>
  </si>
  <si>
    <t>Fallzahlen 2009 Sonderregelung</t>
  </si>
  <si>
    <t>Wechsel (inkl. TEP-Wechsel bei periproth. Fraktur)</t>
  </si>
  <si>
    <t>Weiterbildungsassistenzen</t>
  </si>
  <si>
    <t>Primäre Tumorendoprothese Hüfte assistiert</t>
  </si>
  <si>
    <t>Primäre Tumorendoprothese Knie assistiert</t>
  </si>
  <si>
    <t>Wechsel-OP Tumorendoprothese Hüfte assistiert</t>
  </si>
  <si>
    <t>Wechsel-OP Tumorendoprothese Knie assistiert</t>
  </si>
  <si>
    <t>Auflistung HO/SHO</t>
  </si>
  <si>
    <t>Reg.-Nr.: EPZ-</t>
  </si>
  <si>
    <t>Anzahl S/HO mit Sonderregelung</t>
  </si>
  <si>
    <t>Nr. Operateur</t>
  </si>
  <si>
    <t>Fallzahlen 2011 Sonderregelung</t>
  </si>
  <si>
    <t>Gesamtsumme Fallzahlen</t>
  </si>
  <si>
    <t>Nr.</t>
  </si>
  <si>
    <t>Kennzahl</t>
  </si>
  <si>
    <t>Mindestanforderung</t>
  </si>
  <si>
    <t>Ist-Wert</t>
  </si>
  <si>
    <t>Operativer Standort, Bettenzahl der Abteilung</t>
  </si>
  <si>
    <t>-</t>
  </si>
  <si>
    <t>Implantat-Standzeit: vollständige Meldung der hierfür in Frage kommenden Patienten an das EPRD</t>
  </si>
  <si>
    <t>Methodik zur Ermittlung der Fallzahlen und der Zuordnung der Operateure:</t>
  </si>
  <si>
    <t>Controlling / BQS</t>
  </si>
  <si>
    <t>eigene Datenbank</t>
  </si>
  <si>
    <t>sonstiges</t>
  </si>
  <si>
    <t>Sollvorgabe EPZ (maximal)</t>
  </si>
  <si>
    <t>Sollvorgabe EPZ (mindestens)</t>
  </si>
  <si>
    <t>Sollvorgabe EPZmax (maximal)</t>
  </si>
  <si>
    <t>Sollvorgabe EPZmax (mindestens)</t>
  </si>
  <si>
    <t>Reihung ohne Leerzellen</t>
  </si>
  <si>
    <t>Wievieltes Namensfeld mit Eintrag</t>
  </si>
  <si>
    <t>Facharzt</t>
  </si>
  <si>
    <t>FA Orthopädie</t>
  </si>
  <si>
    <t>FA Chir. (UCH)</t>
  </si>
  <si>
    <t>FA Ortho / UCH</t>
  </si>
  <si>
    <t>Sonstiges</t>
  </si>
  <si>
    <t>Facharzt: Sonstige (Spezifizierung)</t>
  </si>
  <si>
    <t>*SOC = Zusatzweiterbildung Spezielle Orthopädische Chirurgie</t>
  </si>
  <si>
    <t>Spezifizierung bei Angabe "externe Softwarelösung"</t>
  </si>
  <si>
    <t>Methodik zur Ermittlung der Fallzahlen und der Zuordnung der Operateure</t>
  </si>
  <si>
    <t>SOC</t>
  </si>
  <si>
    <t>Spezifizierung:</t>
  </si>
  <si>
    <t>Der Fachexperte hat die Hinweise (und Abweichungen) aus dem vorherigen Audit geprüft.</t>
  </si>
  <si>
    <t>Kennzahlen</t>
  </si>
  <si>
    <t>mind. 1x pro Jahr (über mind. 4 Wochen)</t>
  </si>
  <si>
    <t>HO/SHO</t>
  </si>
  <si>
    <t>EPZ/EPZmax</t>
  </si>
  <si>
    <t>Phase</t>
  </si>
  <si>
    <t>Phase 1_Erstzertifizierungsaudit</t>
  </si>
  <si>
    <t>externe Softwarelösung</t>
  </si>
  <si>
    <t>Spezielle Orthopädische Chirurgie</t>
  </si>
  <si>
    <t>davon Eingriffe von nicht fest im Knochen verankerten Prothesenkomponenten</t>
  </si>
  <si>
    <t>Gesamtsumme</t>
  </si>
  <si>
    <t>Wechsel-OP Tumor-endoprothese Hüfte</t>
  </si>
  <si>
    <t>Wechsel-OP Tumor-endoprothese Knie</t>
  </si>
  <si>
    <t>Reine 
Osteosynthese nach periprothetischer Fraktur</t>
  </si>
  <si>
    <t xml:space="preserve">Funktionalität
</t>
  </si>
  <si>
    <t xml:space="preserve">Bearbeitungshinweise
</t>
  </si>
  <si>
    <t>Inhaltsverzeichnis</t>
  </si>
  <si>
    <t>Kennzahlen und Qualitätsindikatoren</t>
  </si>
  <si>
    <r>
      <t>"Kennzahl unvollständig" 
Sollten Sie keinen Wert eruiert haben, nehmen Sie im Eingabefeld keine Eingabe vor und begründen im Feld "Kommentar Zentrum", aus welchen Gründen der Indikator nicht erhoben wird. 
Sollte der Zähler bei einem der Qualitätsindikatoren 0 sein, bitten wir dies mit "</t>
    </r>
    <r>
      <rPr>
        <b/>
        <i/>
        <sz val="10"/>
        <color theme="1"/>
        <rFont val="Arial"/>
        <family val="2"/>
      </rPr>
      <t>0</t>
    </r>
    <r>
      <rPr>
        <sz val="10"/>
        <color theme="1"/>
        <rFont val="Arial"/>
        <family val="2"/>
      </rPr>
      <t xml:space="preserve">" zu kennzeichnen und nicht leer zu lassen. </t>
    </r>
  </si>
  <si>
    <t xml:space="preserve">"Sollvorgabe nicht erfüllt"
Bitte begründen Sie dies im Feld "Kommentar Zentrum". Begründungen bei Abweichungen von Sollvorgaben sollten bereits bei Einreichung der Unterlagen vorliegen. Einfache Stellungnahmen wie zum Beispiel „wird im Audit vorgelegt“ reichen nicht aus. </t>
  </si>
  <si>
    <t>Tabellenblatt</t>
  </si>
  <si>
    <t>Allgemeine Zentrumsangaben sowie allgemeine Daten zum Audit, Angabe der (Senior- und) Hauptoperateure, Fallzahlen zur Sonderregelung, Auflistung der personellen Zu- und Abgänge</t>
  </si>
  <si>
    <t>2.2.3 Fallzahlen</t>
  </si>
  <si>
    <t>Dokumentation der endoprothetischen Eingriffe der Operateure</t>
  </si>
  <si>
    <t>Zusammenfassung</t>
  </si>
  <si>
    <t>Dokumentation der Kennzahlen</t>
  </si>
  <si>
    <t>Die detaillierten Anforderungen finden Sie im Anforderungskatalog EndoCert. Bitte geben Sie die Fallzahlen und Indikatoren zur Erfüllung der Anforderung entsprechend an und beschreiben Sie weitere Angaben sowie Abweichungen zu den Anforderungen im Feld „Weitere Beschreibungen“.</t>
  </si>
  <si>
    <t>Bitte senden Sie die ausgefüllte und von Ihnen sorgfältig überprüfte Datei an ClarCert.</t>
  </si>
  <si>
    <t>Angabe der Anzahl der Eingriffe</t>
  </si>
  <si>
    <t xml:space="preserve">Auflistung der Fallzahlen nach Eingriffsart sowie Zusammenfassung der Fallzahlen der Operateure </t>
  </si>
  <si>
    <t>präoperativ</t>
  </si>
  <si>
    <t>postoperativ</t>
  </si>
  <si>
    <t>Die gelisteten Qualitätsindikatoren müssen nachweislich während des stationären Aufenthalts dokumentiert und ausgewertet werden.</t>
  </si>
  <si>
    <r>
      <t xml:space="preserve">Präoperative schablonengestützte Prothesenplanung 
</t>
    </r>
    <r>
      <rPr>
        <b/>
        <sz val="10"/>
        <color theme="1"/>
        <rFont val="Arial"/>
        <family val="2"/>
      </rPr>
      <t>(Primärendoprothetik)</t>
    </r>
  </si>
  <si>
    <r>
      <t xml:space="preserve">Präoperative schablonengestützte Prothesenplanung 
</t>
    </r>
    <r>
      <rPr>
        <b/>
        <sz val="10"/>
        <color theme="1"/>
        <rFont val="Arial"/>
        <family val="2"/>
      </rPr>
      <t>(Wechseleingriff)</t>
    </r>
  </si>
  <si>
    <r>
      <t xml:space="preserve">Präoperative schablonengestützte Prothesenplanung 
</t>
    </r>
    <r>
      <rPr>
        <b/>
        <sz val="10"/>
        <color theme="1"/>
        <rFont val="Arial"/>
        <family val="2"/>
      </rPr>
      <t>(Frakturendoprothetik i.e.S.)</t>
    </r>
  </si>
  <si>
    <t>90 Tage nach Index-OP</t>
  </si>
  <si>
    <r>
      <t xml:space="preserve">Periprothetische Infektion 
</t>
    </r>
    <r>
      <rPr>
        <b/>
        <sz val="10"/>
        <color theme="1"/>
        <rFont val="Arial"/>
        <family val="2"/>
      </rPr>
      <t xml:space="preserve">(Frakturendoprothetik i.e.S.) </t>
    </r>
    <r>
      <rPr>
        <sz val="10"/>
        <color theme="1"/>
        <rFont val="Arial"/>
        <family val="2"/>
      </rPr>
      <t>**</t>
    </r>
  </si>
  <si>
    <t>Anzahl der Frakturendoprothetik Hüfte (inkl. Notfälle): (="Frakturendoprothetik i.e.S.")</t>
  </si>
  <si>
    <t>Anzahl der Frakturendoprothetik Knie (inkl. Notfälle): (="Frakturendoprothetik i.e.S.")</t>
  </si>
  <si>
    <r>
      <t xml:space="preserve">Periprothetische Infektion 
</t>
    </r>
    <r>
      <rPr>
        <b/>
        <sz val="10"/>
        <color theme="1"/>
        <rFont val="Arial"/>
        <family val="2"/>
      </rPr>
      <t xml:space="preserve">(Wechseleingriff) </t>
    </r>
    <r>
      <rPr>
        <sz val="10"/>
        <color theme="1"/>
        <rFont val="Arial"/>
        <family val="2"/>
      </rPr>
      <t>**</t>
    </r>
  </si>
  <si>
    <r>
      <t xml:space="preserve">Periprothetische Infektion 
</t>
    </r>
    <r>
      <rPr>
        <b/>
        <sz val="10"/>
        <color theme="1"/>
        <rFont val="Arial"/>
        <family val="2"/>
      </rPr>
      <t xml:space="preserve">(Primärendoprothetik) </t>
    </r>
    <r>
      <rPr>
        <sz val="10"/>
        <color theme="1"/>
        <rFont val="Arial"/>
        <family val="2"/>
      </rPr>
      <t>**</t>
    </r>
  </si>
  <si>
    <r>
      <t xml:space="preserve">Patienten mit Hüftluxation </t>
    </r>
    <r>
      <rPr>
        <b/>
        <sz val="10"/>
        <color theme="1"/>
        <rFont val="Arial"/>
        <family val="2"/>
      </rPr>
      <t xml:space="preserve">
(Primärendoprothetik)</t>
    </r>
    <r>
      <rPr>
        <sz val="10"/>
        <color theme="1"/>
        <rFont val="Arial"/>
        <family val="2"/>
      </rPr>
      <t xml:space="preserve"> **</t>
    </r>
  </si>
  <si>
    <r>
      <t xml:space="preserve">Patienten mit Hüftluxation 
</t>
    </r>
    <r>
      <rPr>
        <b/>
        <sz val="10"/>
        <color theme="1"/>
        <rFont val="Arial"/>
        <family val="2"/>
      </rPr>
      <t>(Wechseleingriff)</t>
    </r>
    <r>
      <rPr>
        <sz val="10"/>
        <color theme="1"/>
        <rFont val="Arial"/>
        <family val="2"/>
      </rPr>
      <t xml:space="preserve"> **</t>
    </r>
  </si>
  <si>
    <r>
      <t xml:space="preserve">Patienten mit Hüftluxation 
</t>
    </r>
    <r>
      <rPr>
        <b/>
        <sz val="10"/>
        <color theme="1"/>
        <rFont val="Arial"/>
        <family val="2"/>
      </rPr>
      <t>(Frakturendoprothetik i.e.S.)</t>
    </r>
    <r>
      <rPr>
        <sz val="10"/>
        <color theme="1"/>
        <rFont val="Arial"/>
        <family val="2"/>
      </rPr>
      <t xml:space="preserve"> **</t>
    </r>
  </si>
  <si>
    <r>
      <t xml:space="preserve">Pfanneninklination im Röntgenbild
</t>
    </r>
    <r>
      <rPr>
        <b/>
        <sz val="10"/>
        <color theme="1"/>
        <rFont val="Arial"/>
        <family val="2"/>
      </rPr>
      <t>(Eingriffe mit Wechsel der
Pfannenkomponente)</t>
    </r>
  </si>
  <si>
    <r>
      <t xml:space="preserve">Pfanneninklination im Röntgenbild 
</t>
    </r>
    <r>
      <rPr>
        <b/>
        <sz val="10"/>
        <color theme="1"/>
        <rFont val="Arial"/>
        <family val="2"/>
      </rPr>
      <t>(Primärendoprothetik)</t>
    </r>
  </si>
  <si>
    <r>
      <t xml:space="preserve">Anzahl aufgetretener Trochanterabrisse </t>
    </r>
    <r>
      <rPr>
        <b/>
        <sz val="10"/>
        <color theme="1"/>
        <rFont val="Arial"/>
        <family val="2"/>
      </rPr>
      <t xml:space="preserve">(Primärendoprothetik) </t>
    </r>
    <r>
      <rPr>
        <sz val="10"/>
        <color theme="1"/>
        <rFont val="Arial"/>
        <family val="2"/>
      </rPr>
      <t>**</t>
    </r>
  </si>
  <si>
    <r>
      <t xml:space="preserve">Anzahl aufgetretener Trochanterabrisse </t>
    </r>
    <r>
      <rPr>
        <b/>
        <sz val="10"/>
        <color theme="1"/>
        <rFont val="Arial"/>
        <family val="2"/>
      </rPr>
      <t xml:space="preserve">(Wechseleingriff) </t>
    </r>
    <r>
      <rPr>
        <sz val="10"/>
        <color theme="1"/>
        <rFont val="Arial"/>
        <family val="2"/>
      </rPr>
      <t>**</t>
    </r>
  </si>
  <si>
    <t>Thrombose / Embolie</t>
  </si>
  <si>
    <r>
      <t xml:space="preserve">Sterblichkeit
</t>
    </r>
    <r>
      <rPr>
        <b/>
        <sz val="10"/>
        <color theme="1"/>
        <rFont val="Arial"/>
        <family val="2"/>
      </rPr>
      <t>(Primärendoprothetik)</t>
    </r>
  </si>
  <si>
    <r>
      <t xml:space="preserve">Sterblichkeit
</t>
    </r>
    <r>
      <rPr>
        <b/>
        <sz val="10"/>
        <color theme="1"/>
        <rFont val="Arial"/>
        <family val="2"/>
      </rPr>
      <t>(Frakturendoprothetik i.e.S.)</t>
    </r>
  </si>
  <si>
    <r>
      <t xml:space="preserve">Sterblichkeit
</t>
    </r>
    <r>
      <rPr>
        <b/>
        <sz val="10"/>
        <color theme="1"/>
        <rFont val="Arial"/>
        <family val="2"/>
      </rPr>
      <t>(Wechseleingriff)</t>
    </r>
  </si>
  <si>
    <r>
      <t xml:space="preserve">Neurologische Komplikationen 
</t>
    </r>
    <r>
      <rPr>
        <b/>
        <sz val="10"/>
        <color theme="1"/>
        <rFont val="Arial"/>
        <family val="2"/>
      </rPr>
      <t>(Primärendoprothetik)</t>
    </r>
  </si>
  <si>
    <r>
      <t xml:space="preserve">Neurologische Komplikationen 
</t>
    </r>
    <r>
      <rPr>
        <b/>
        <sz val="10"/>
        <color theme="1"/>
        <rFont val="Arial"/>
        <family val="2"/>
      </rPr>
      <t>(Wechseleingriff)</t>
    </r>
  </si>
  <si>
    <r>
      <t xml:space="preserve">Neurologische Komplikationen 
</t>
    </r>
    <r>
      <rPr>
        <b/>
        <sz val="10"/>
        <color theme="1"/>
        <rFont val="Arial"/>
        <family val="2"/>
      </rPr>
      <t>(Frakturendoprothetik i.e.S.)</t>
    </r>
  </si>
  <si>
    <r>
      <rPr>
        <sz val="10"/>
        <color theme="1"/>
        <rFont val="Arial"/>
        <family val="2"/>
      </rPr>
      <t>Patient Reported Outcome Measures (PROMs)</t>
    </r>
    <r>
      <rPr>
        <b/>
        <sz val="10"/>
        <color theme="1"/>
        <rFont val="Arial"/>
        <family val="2"/>
      </rPr>
      <t xml:space="preserve">
(Primärendoprothetik)</t>
    </r>
  </si>
  <si>
    <r>
      <t xml:space="preserve">Patient Reported Outcome Measures (PROMs) 
</t>
    </r>
    <r>
      <rPr>
        <b/>
        <sz val="10"/>
        <color theme="1"/>
        <rFont val="Arial"/>
        <family val="2"/>
      </rPr>
      <t>(Wechseleingriff)</t>
    </r>
  </si>
  <si>
    <t># fakultative Erhebung bis zur Vereinbarung weiterführender verbindlicher Rahmenbedingungen, gilt für Pilotkliniken gemäß Kapitel 4.1.2</t>
  </si>
  <si>
    <t>Ganzbeinstandaufnahme oder Navigation</t>
  </si>
  <si>
    <t>Neurologische Komplikationen 
(Wechseleingriff)</t>
  </si>
  <si>
    <t>KZ 2.2.1 Konferenz im Rahmen eines Leitungsgremiums</t>
  </si>
  <si>
    <t>KZ 2.5.3 Komplikationsbesprechung</t>
  </si>
  <si>
    <t>KZ 2.6 Anforderungen an Wartezeiten für die Sprechstunde, Durchführung</t>
  </si>
  <si>
    <t>KZ 2.6 Anforderungen an Wartezeiten für die Sprechstunde, Wartezeit</t>
  </si>
  <si>
    <t>KZ 2.8 Weiterbildung, Fortbildung</t>
  </si>
  <si>
    <t>KZ 3.1.1 Überprüfung der Behandlungspfade Primärendoprothetik auf Machbarkeit</t>
  </si>
  <si>
    <t>KZ 3.1.2 Überprüfung der Behandlungspfade Wechsel- und Revisionsendoprothetik auf Machbarkeit</t>
  </si>
  <si>
    <t>KZ 3.1.5 / 4.1.1 Patientenkommunikation/ Auswertung Patientenbefragung</t>
  </si>
  <si>
    <t>KZ 3.1.5 Veranstaltungen für Patienten (Informationsveranstaltungen)</t>
  </si>
  <si>
    <t>KZ 3.2.14 Meldungen an das BfArM bzgl. Vorkommnissen nach §3 Abs. 2 bis 4 des MPSV</t>
  </si>
  <si>
    <t>KZ 4.2.2 Implantat-Standzeit: vollständige Meldung der hierfür in Frage kommenden Patienten an das EPRD</t>
  </si>
  <si>
    <t>Hüfte Präoperative schablonengestützte Prothesenplanung 
(Primärendoprothetik) Zähler</t>
  </si>
  <si>
    <t>Hüfte Präoperative schablonengestützte Prothesenplanung 
(Primärendoprothetik) Nenner</t>
  </si>
  <si>
    <t>Hüfte Präoperative schablonengestützte Prothesenplanung 
(Primärendoprothetik) Quote</t>
  </si>
  <si>
    <t>Hüfte Präoperative schablonengestützte Prothesenplanung 
(Primärendoprothetik) Bewertung</t>
  </si>
  <si>
    <t>Hüfte Präoperative schablonengestützte Prothesenplanung 
(Primärendoprothetik) Zentrum</t>
  </si>
  <si>
    <t>Hüfte Präoperative schablonengestützte Prothesenplanung 
(Primärendoprothetik) Bewertung Fachexperten</t>
  </si>
  <si>
    <t>Hüfte Präoperative schablonengestützte Prothesenplanung 
(Primärendoprothetik) Auditbericht Fachexperten</t>
  </si>
  <si>
    <t>Hüfte Präoperative schablonengestützte Prothesenplanung 
(Wechseleingriff) Zähler</t>
  </si>
  <si>
    <t>Hüfte Präoperative schablonengestützte Prothesenplanung 
(Wechseleingriff) Nenner</t>
  </si>
  <si>
    <t>Hüfte Präoperative schablonengestützte Prothesenplanung 
(Wechseleingriff) Quote</t>
  </si>
  <si>
    <t>Hüfte Präoperative schablonengestützte Prothesenplanung 
(Wechseleingriff) Bewertung</t>
  </si>
  <si>
    <t>Hüfte Präoperative schablonengestützte Prothesenplanung 
(Wechseleingriff) Zentrum</t>
  </si>
  <si>
    <t>Hüfte Präoperative schablonengestützte Prothesenplanung 
(Wechseleingriff) Bewertung Fachexperten</t>
  </si>
  <si>
    <t>Hüfte Präoperative schablonengestützte Prothesenplanung 
(Wechseleingriff) Auditbericht Fachexperten</t>
  </si>
  <si>
    <t>Hüfte Präoperative schablonengestützte Prothesenplanung 
(Frakturendoprothetik i.e.S.) Zähler</t>
  </si>
  <si>
    <t>Hüfte Präoperative schablonengestützte Prothesenplanung 
(Frakturendoprothetik i.e.S.) Nenner</t>
  </si>
  <si>
    <t>Hüfte Präoperative schablonengestützte Prothesenplanung 
(Frakturendoprothetik i.e.S.) Quote</t>
  </si>
  <si>
    <t>Hüfte Präoperative schablonengestützte Prothesenplanung 
(Frakturendoprothetik i.e.S.) Bewertung</t>
  </si>
  <si>
    <t>Hüfte Präoperative schablonengestützte Prothesenplanung 
(Frakturendoprothetik i.e.S.) Zentrum</t>
  </si>
  <si>
    <t>Hüfte Präoperative schablonengestützte Prothesenplanung 
(Frakturendoprothetik i.e.S.) Bewertung Fachexperten</t>
  </si>
  <si>
    <t>Hüfte Präoperative schablonengestützte Prothesenplanung 
(Frakturendoprothetik i.e.S.) Auditbericht Fachexperten</t>
  </si>
  <si>
    <t>Hüfte OP-Zeit (Primärendoprothetik) Zähler</t>
  </si>
  <si>
    <t>Hüfte OP-Zeit (Primärendoprothetik) Nenner</t>
  </si>
  <si>
    <t>Hüfte OP-Zeit (Primärendoprothetik) Quote</t>
  </si>
  <si>
    <t>Hüfte OP-Zeit (Primärendoprothetik) Bewertung</t>
  </si>
  <si>
    <t>Hüfte OP-Zeit (Primärendoprothetik) Zentrum</t>
  </si>
  <si>
    <t>Hüfte OP-Zeit (Primärendoprothetik) Bewertung Fachexperten</t>
  </si>
  <si>
    <t>Hüfte OP-Zeit (Primärendoprothetik) Auditbericht Fachexperten</t>
  </si>
  <si>
    <t>Hüfte OP-Zeit (Frakturendoprothetik i.e.S.) Nenner</t>
  </si>
  <si>
    <t>Hüfte OP-Zeit (Frakturendoprothetik i.e.S.) Quote</t>
  </si>
  <si>
    <t>Hüfte OP-Zeit (Frakturendoprothetik i.e.S.) Bewertung</t>
  </si>
  <si>
    <t>Hüfte OP-Zeit (Frakturendoprothetik i.e.S.) Zentrum</t>
  </si>
  <si>
    <t>Hüfte OP-Zeit (Frakturendoprothetik i.e.S.) Bewertung Fachexperten</t>
  </si>
  <si>
    <t>Hüfte OP-Zeit (Frakturendoprothetik i.e.S.) Auditbericht Fachexperten</t>
  </si>
  <si>
    <t>Patienten mit Hüftluxation (Primärendoprothetik) stationärer Aufenthalt Zähler</t>
  </si>
  <si>
    <t>Patienten mit Hüftluxation (Primärendoprothetik) 90 Tage nach Index-OP Zähler</t>
  </si>
  <si>
    <t>Patienten mit Hüftluxation (Wechseleingriff) stationärer Aufenthalt Zähler</t>
  </si>
  <si>
    <t>Patienten mit Hüftluxation (Wechseleingriff) 90 Tage nach Index-OP Zähler</t>
  </si>
  <si>
    <t>Patienten mit Hüftluxation (Primärendoprothetik) stationärer Aufenthalt Nenner</t>
  </si>
  <si>
    <t>Patienten mit Hüftluxation (Primärendoprothetik) stationärer Aufenthalt Quote</t>
  </si>
  <si>
    <t>Patienten mit Hüftluxation (Primärendoprothetik) stationärer Aufenthalt Bewertung</t>
  </si>
  <si>
    <t>Patienten mit Hüftluxation (Primärendoprothetik) stationärer Aufenthalt Kommentar Zentrum</t>
  </si>
  <si>
    <t>Patienten mit Hüftluxation (Primärendoprothetik) stationärer Aufenthalt Bewertung Fachexperten</t>
  </si>
  <si>
    <t>Patienten mit Hüftluxation (Primärendoprothetik) stationärer Aufenthalt Auditbericht Fachexperten</t>
  </si>
  <si>
    <t>Patienten mit Hüftluxation (Primärendoprothetik) 90 Tage nach Index-OP Nenner</t>
  </si>
  <si>
    <t>Patienten mit Hüftluxation (Primärendoprothetik) 90 Tage nach Index-OP Quote</t>
  </si>
  <si>
    <t>Patienten mit Hüftluxation (Primärendoprothetik) 90 Tage nach Index-OP Bewertung</t>
  </si>
  <si>
    <t>Patienten mit Hüftluxation (Primärendoprothetik) 90 Tage nach Index-OP Kommentar Zentrum</t>
  </si>
  <si>
    <t>Patienten mit Hüftluxation (Primärendoprothetik) 90 Tage nach Index-OP Bewertung Fachexperten</t>
  </si>
  <si>
    <t>Patienten mit Hüftluxation (Primärendoprothetik) 90 Tage nach Index-OP Auditbericht Fachexperten</t>
  </si>
  <si>
    <t>Patienten mit Hüftluxation (Wechseleingriff) stationärer Aufenthalt Nenner</t>
  </si>
  <si>
    <t>Patienten mit Hüftluxation (Wechseleingriff) stationärer Aufenthalt Quote</t>
  </si>
  <si>
    <t>Patienten mit Hüftluxation (Wechseleingriff) stationärer Aufenthalt Bewertung</t>
  </si>
  <si>
    <t>Patienten mit Hüftluxation (Wechseleingriff) stationärer Aufenthalt Kommentar Zentrum</t>
  </si>
  <si>
    <t>Patienten mit Hüftluxation (Wechseleingriff) stationärer Aufenthalt Bewertung Fachexperten</t>
  </si>
  <si>
    <t>Patienten mit Hüftluxation (Wechseleingriff) stationärer Aufenthalt Auditbericht Fachexperten</t>
  </si>
  <si>
    <t>Patienten mit Hüftluxation (Wechseleingriff) 90 Tage nach Index-OP Nenner</t>
  </si>
  <si>
    <t>Patienten mit Hüftluxation (Wechseleingriff) 90 Tage nach Index-OP Quote</t>
  </si>
  <si>
    <t>Patienten mit Hüftluxation (Wechseleingriff) 90 Tage nach Index-OP Bewertung</t>
  </si>
  <si>
    <t>Patienten mit Hüftluxation (Wechseleingriff) 90 Tage nach Index-OP Kommentar Zentrum</t>
  </si>
  <si>
    <t>Patienten mit Hüftluxation (Wechseleingriff) 90 Tage nach Index-OP Bewertung Fachexperten</t>
  </si>
  <si>
    <t>Patienten mit Hüftluxation (Wechseleingriff) 90 Tage nach Index-OP Auditbericht Fachexperten</t>
  </si>
  <si>
    <t>Patienten mit Hüftluxation (Frakturendoprothetik i.e.S.) stationärer Aufenthalt Zähler</t>
  </si>
  <si>
    <t>Patienten mit Hüftluxation (Frakturendoprothetik i.e.S.) stationärer Aufenthalt Nenner</t>
  </si>
  <si>
    <t>Patienten mit Hüftluxation (Frakturendoprothetik i.e.S.) stationärer Aufenthalt Quote</t>
  </si>
  <si>
    <t>Patienten mit Hüftluxation (Frakturendoprothetik i.e.S.) stationärer Aufenthalt Bewertung</t>
  </si>
  <si>
    <t>Patienten mit Hüftluxation (Frakturendoprothetik i.e.S.) stationärer Aufenthalt Kommentar Zentrum</t>
  </si>
  <si>
    <t>Patienten mit Hüftluxation (Frakturendoprothetik i.e.S.) stationärer Aufenthalt Bewertung Fachexperten</t>
  </si>
  <si>
    <t>Patienten mit Hüftluxation (Frakturendoprothetik i.e.S.) stationärer Aufenthalt Auditbericht Fachexperten</t>
  </si>
  <si>
    <t>Patienten mit Hüftluxation (Frakturendoprothetik i.e.S.) 90 Tage nach Index-OP Zähler</t>
  </si>
  <si>
    <t>Patienten mit Hüftluxation (Frakturendoprothetik i.e.S.) 90 Tage nach Index-OP Nenner</t>
  </si>
  <si>
    <t>Patienten mit Hüftluxation (Frakturendoprothetik i.e.S.) 90 Tage nach Index-OP Quote</t>
  </si>
  <si>
    <t>Patienten mit Hüftluxation (Frakturendoprothetik i.e.S.) 90 Tage nach Index-OP Bewertung</t>
  </si>
  <si>
    <t>Patienten mit Hüftluxation (Frakturendoprothetik i.e.S.) 90 Tage nach Index-OP Kommentar Zentrum</t>
  </si>
  <si>
    <t>Patienten mit Hüftluxation (Frakturendoprothetik i.e.S.) 90 Tage nach Index-OP Bewertung Fachexperten</t>
  </si>
  <si>
    <t>Patienten mit Hüftluxation (Frakturendoprothetik i.e.S.) 90 Tage nach Index-OP Auditbericht Fachexperten</t>
  </si>
  <si>
    <t>Hüfte Pfanneninklination im Röntgenbild (Primärendoprothetik) Zähler</t>
  </si>
  <si>
    <t>Hüfte Pfanneninklination im Röntgenbild (Primärendoprothetik) Nenner</t>
  </si>
  <si>
    <t>Hüfte Pfanneninklination im Röntgenbild (Primärendoprothetik) Quote</t>
  </si>
  <si>
    <t>Hüfte Pfanneninklination im Röntgenbild (Primärendoprothetik) Bewertung</t>
  </si>
  <si>
    <t>Hüfte Pfanneninklination im Röntgenbild (Primärendoprothetik) Kommentar Zentrum</t>
  </si>
  <si>
    <t>Hüfte Pfanneninklination im Röntgenbild (Primärendoprothetik) Bewertung Fachexperten</t>
  </si>
  <si>
    <t>Hüfte Pfanneninklination im Röntgenbild (Primärendoprothetik) Auditbericht Fachexperten</t>
  </si>
  <si>
    <t>Hüfte Pfanneninklination  im Röntgenbild (Frakturendoprothetik i.e.S.) Zähler</t>
  </si>
  <si>
    <t>Hüfte Pfanneninklination  im Röntgenbild (Frakturendoprothetik i.e.S.) Nenner</t>
  </si>
  <si>
    <t>Hüfte Pfanneninklination  im Röntgenbild (Frakturendoprothetik i.e.S.) Quote</t>
  </si>
  <si>
    <t>Hüfte Pfanneninklination  im Röntgenbild (Frakturendoprothetik i.e.S.) Bewertung</t>
  </si>
  <si>
    <t>Hüfte Pfanneninklination  im Röntgenbild (Frakturendoprothetik i.e.S.) Kommentar Zentrum</t>
  </si>
  <si>
    <t>Hüfte Pfanneninklination  im Röntgenbild (Frakturendoprothetik i.e.S.) Bewertung Fachexperten</t>
  </si>
  <si>
    <t>Hüfte Pfanneninklination  im Röntgenbild (Frakturendoprothetik i.e.S.) Auditbericht Fachexperten</t>
  </si>
  <si>
    <t>Hüfte Anzahl aufgetretener Trochanterabrisse (Primärendoprothetik) stationärer Aufenthalt Zähler</t>
  </si>
  <si>
    <t>Hüfte Anzahl aufgetretener Trochanterabrisse (Primärendoprothetik) stationärer Aufenthalt Nenner</t>
  </si>
  <si>
    <t>Hüfte Anzahl aufgetretener Trochanterabrisse (Primärendoprothetik) stationärer Aufenthalt Quote</t>
  </si>
  <si>
    <t>Hüfte Anzahl aufgetretener Trochanterabrisse (Primärendoprothetik) stationärer Aufenthalt Bewertung</t>
  </si>
  <si>
    <t>Hüfte Anzahl aufgetretener Trochanterabrisse (Primärendoprothetik) stationärer Aufenthalt Kommentar Zentrum</t>
  </si>
  <si>
    <t>Hüfte Anzahl aufgetretener Trochanterabrisse (Primärendoprothetik) stationärer Aufenthalt Bewertung Fachexperten</t>
  </si>
  <si>
    <t>Hüfte Anzahl aufgetretener Trochanterabrisse (Primärendoprothetik) stationärer Aufenthalt Auditbericht Fachexperten</t>
  </si>
  <si>
    <t>Hüfte Anzahl aufgetretener Trochanterabrisse (Primärendoprothetik) 90 Tage nach Index-OP Zähler</t>
  </si>
  <si>
    <t>Hüfte Anzahl aufgetretener Trochanterabrisse (Primärendoprothetik) 90 Tage nach Index-OP Nenner</t>
  </si>
  <si>
    <t>Hüfte Anzahl aufgetretener Trochanterabrisse (Primärendoprothetik) 90 Tage nach Index-OP Quote</t>
  </si>
  <si>
    <t>Hüfte Anzahl aufgetretener Trochanterabrisse (Primärendoprothetik) 90 Tage nach Index-OP Bewertung</t>
  </si>
  <si>
    <t>Hüfte Anzahl aufgetretener Trochanterabrisse (Primärendoprothetik) 90 Tage nach Index-OP Kommentar Zentrum</t>
  </si>
  <si>
    <t>Hüfte Anzahl aufgetretener Trochanterabrisse (Primärendoprothetik) 90 Tage nach Index-OP Bewertung Fachexperten</t>
  </si>
  <si>
    <t>Hüfte Anzahl aufgetretener Trochanterabrisse (Primärendoprothetik) 90 Tage nach Index-OP Auditbericht Fachexperten</t>
  </si>
  <si>
    <t>Anzahl aufgetretener Trochanterabrisse (Wechseleingriff) stationärer Aufenthalt Zähler</t>
  </si>
  <si>
    <t>Hüfte Anzahl aufgetretener Trochanterabrisse (Wechseleingriff) stationärer Aufenthalt Nenner</t>
  </si>
  <si>
    <t>Hüfte Anzahl aufgetretener Trochanterabrisse (Wechseleingriff) stationärer Aufenthalt Quote</t>
  </si>
  <si>
    <t>Hüfte Anzahl aufgetretener Trochanterabrisse (Wechseleingriff) stationärer Aufenthalt Bewertung</t>
  </si>
  <si>
    <t>Hüfte Anzahl aufgetretener Trochanterabrisse (Wechseleingriff) stationärer Aufenthalt Kommentar Zentrum</t>
  </si>
  <si>
    <t>Hüfte Anzahl aufgetretener Trochanterabrisse (Wechseleingriff) stationärer Aufenthalt Bewertung Fachexperten</t>
  </si>
  <si>
    <t>Hüfte Anzahl aufgetretener Trochanterabrisse (Wechseleingriff) stationärer Aufenthalt Auditbericht Fachexperten</t>
  </si>
  <si>
    <t>Anzahl aufgetretener Trochanterabrisse (Wechseleingriff) 90 Tage nach Index-OP Zähler</t>
  </si>
  <si>
    <t>Hüfte Anzahl aufgetretener Trochanterabrisse (Wechseleingriff) 90 Tage nach Index-OP Nenner</t>
  </si>
  <si>
    <t>Hüfte Anzahl aufgetretener Trochanterabrisse (Wechseleingriff) 90 Tage nach Index-OP Quote</t>
  </si>
  <si>
    <t>Hüfte Anzahl aufgetretener Trochanterabrisse (Wechseleingriff) 90 Tage nach Index-OP Bewertung</t>
  </si>
  <si>
    <t>Hüfte Anzahl aufgetretener Trochanterabrisse (Wechseleingriff) 90 Tage nach Index-OP Kommentar Zentrum</t>
  </si>
  <si>
    <t>Hüfte Anzahl aufgetretener Trochanterabrisse (Wechseleingriff) 90 Tage nach Index-OP Bewertung Fachexperten</t>
  </si>
  <si>
    <t>Hüfte Anzahl aufgetretener Trochanterabrisse (Wechseleingriff) 90 Tage nach Index-OP Auditbericht Fachexperten</t>
  </si>
  <si>
    <t>Hüfte Anzahl periprothetischer Fissuren und/oder Frakturen mit Bedarf einer osteosynthetischen Versorgung oder erforderliche Modifikation des Nachbehandlungsprotokolls (Primärendoprothetik) stationärer Aufenthalt Zähler</t>
  </si>
  <si>
    <t>Hüfte Anzahl periprothetischer Fissuren und/oder Frakturen mit Bedarf einer osteosynthetischen Versorgung oder erforderliche Modifikation des Nachbehandlungsprotokolls (Primärendoprothetik) stationärer Aufenthalt Nenner</t>
  </si>
  <si>
    <t>Hüfte Anzahl periprothetischer Fissuren und/oder Frakturen mit Bedarf einer osteosynthetischen Versorgung oder erforderliche Modifikation des Nachbehandlungsprotokolls (Primärendoprothetik) stationärer Aufenthalt Quote</t>
  </si>
  <si>
    <t>Hüfte Anzahl periprothetischer Fissuren und/oder Frakturen mit Bedarf einer osteosynthetischen Versorgung oder erforderliche Modifikation des Nachbehandlungsprotokolls (Primärendoprothetik) stationärer Aufenthalt Bewertung</t>
  </si>
  <si>
    <t>Hüfte Anzahl periprothetischer Fissuren und/oder Frakturen mit Bedarf einer osteosynthetischen Versorgung oder erforderliche Modifikation des Nachbehandlungsprotokolls (Primärendoprothetik) stationärer Aufenthalt Kommentar Zentrum</t>
  </si>
  <si>
    <t>Hüfte Anzahl periprothetischer Fissuren und/oder Frakturen mit Bedarf einer osteosynthetischen Versorgung oder erforderliche Modifikation des Nachbehandlungsprotokolls (Primärendoprothetik) stationärer Aufenthalt Bewertung Fachexperten</t>
  </si>
  <si>
    <t>Hüfte Anzahl periprothetischer Fissuren und/oder Frakturen mit Bedarf einer osteosynthetischen Versorgung oder erforderliche Modifikation des Nachbehandlungsprotokolls (Primärendoprothetik) stationärer Aufenthalt Auditbericht Fachexperten</t>
  </si>
  <si>
    <t>Hüfte Anzahl periprothetischer Fissuren und/oder Frakturen mit Bedarf einer osteosynthetischen Versorgung oder erforderliche Modifikation des Nachbehandlungsprotokolls (Primärendoprothetik) 90 Tage nach Index-OP Zähler</t>
  </si>
  <si>
    <t>Hüfte Anzahl periprothetischer Fissuren und/oder Frakturen mit Bedarf einer osteosynthetischen Versorgung oder erforderliche Modifikation des Nachbehandlungsprotokolls (Primärendoprothetik) 90 Tage nach Index-OP Nenner</t>
  </si>
  <si>
    <t>Hüfte Anzahl periprothetischer Fissuren und/oder Frakturen mit Bedarf einer osteosynthetischen Versorgung oder erforderliche Modifikation des Nachbehandlungsprotokolls (Primärendoprothetik) 90 Tage nach Index-OP Quote</t>
  </si>
  <si>
    <t>Hüfte Anzahl periprothetischer Fissuren und/oder Frakturen mit Bedarf einer osteosynthetischen Versorgung oder erforderliche Modifikation des Nachbehandlungsprotokolls (Primärendoprothetik) 90 Tage nach Index-OP Bewertung</t>
  </si>
  <si>
    <t>Hüfte Anzahl periprothetischer Fissuren und/oder Frakturen mit Bedarf einer osteosynthetischen Versorgung oder erforderliche Modifikation des Nachbehandlungsprotokolls (Primärendoprothetik) 90 Tage nach Index-OP Kommentar Zentrum</t>
  </si>
  <si>
    <t>Hüfte Anzahl periprothetischer Fissuren und/oder Frakturen mit Bedarf einer osteosynthetischen Versorgung oder erforderliche Modifikation des Nachbehandlungsprotokolls (Primärendoprothetik) 90 Tage nach Index-OP Bewertung Fachexperten</t>
  </si>
  <si>
    <t>Hüfte Anzahl periprothetischer Fissuren und/oder Frakturen mit Bedarf einer osteosynthetischen Versorgung oder erforderliche Modifikation des Nachbehandlungsprotokolls (Primärendoprothetik) 90 Tage nach Index-OP Auditbericht Fachexperten</t>
  </si>
  <si>
    <t>Anzahl periprothetischer Fissuren und/oder Frakturen mit Bedarf einer osteosynthetischen Versorgung oder erforderliche Modifikation des Nachbehandlungsprotokolls (Wechseleingriff) stationärer Aufenthalt Zähler</t>
  </si>
  <si>
    <t>Anzahl periprothetischer Fissuren und/oder Frakturen mit Bedarf einer osteosynthetischen Versorgung oder erforderliche Modifikation des Nachbehandlungsprotokolls (Wechseleingriff) stationärer Aufenthalt Nenner</t>
  </si>
  <si>
    <t>Anzahl periprothetischer Fissuren und/oder Frakturen mit Bedarf einer osteosynthetischen Versorgung oder erforderliche Modifikation des Nachbehandlungsprotokolls (Wechseleingriff) stationärer Aufenthalt Quote</t>
  </si>
  <si>
    <t>Anzahl periprothetischer Fissuren und/oder Frakturen mit Bedarf einer osteosynthetischen Versorgung oder erforderliche Modifikation des Nachbehandlungsprotokolls (Wechseleingriff) stationärer Aufenthalt Bewertung</t>
  </si>
  <si>
    <t>Anzahl periprothetischer Fissuren und/oder Frakturen mit Bedarf einer osteosynthetischen Versorgung oder erforderliche Modifikation des Nachbehandlungsprotokolls (Wechseleingriff) stationärer Aufenthalt Kommentar Zentrum</t>
  </si>
  <si>
    <t>Anzahl periprothetischer Fissuren und/oder Frakturen mit Bedarf einer osteosynthetischen Versorgung oder erforderliche Modifikation des Nachbehandlungsprotokolls (Wechseleingriff) stationärer Aufenthalt Bewertung Fachexperten</t>
  </si>
  <si>
    <t>Anzahl periprothetischer Fissuren und/oder Frakturen mit Bedarf einer osteosynthetischen Versorgung oder erforderliche Modifikation des Nachbehandlungsprotokolls (Wechseleingriff) stationärer Aufenthalt Auditbericht Fachexperten</t>
  </si>
  <si>
    <t>Anzahl periprothetischer Fissuren und/oder Frakturen mit Bedarf einer osteosynthetischen Versorgung oder erforderliche Modifikation des Nachbehandlungsprotokolls (Wechseleingriff) 90 Tage nach Index-OP Zähler</t>
  </si>
  <si>
    <t>Anzahl periprothetischer Fissuren und/oder Frakturen mit Bedarf einer osteosynthetischen Versorgung oder erforderliche Modifikation des Nachbehandlungsprotokolls (Wechseleingriff) 90 Tage nach Index-OP Nenner</t>
  </si>
  <si>
    <t>Anzahl periprothetischer Fissuren und/oder Frakturen mit Bedarf einer osteosynthetischen Versorgung oder erforderliche Modifikation des Nachbehandlungsprotokolls (Wechseleingriff) 90 Tage nach Index-OP Quote</t>
  </si>
  <si>
    <t>Anzahl periprothetischer Fissuren und/oder Frakturen mit Bedarf einer osteosynthetischen Versorgung oder erforderliche Modifikation des Nachbehandlungsprotokolls (Wechseleingriff) 90 Tage nach Index-OP Bewertung</t>
  </si>
  <si>
    <t>Anzahl periprothetischer Fissuren und/oder Frakturen mit Bedarf einer osteosynthetischen Versorgung oder erforderliche Modifikation des Nachbehandlungsprotokolls (Wechseleingriff) 90 Tage nach Index-OP Kommentar Zentrum</t>
  </si>
  <si>
    <t>Anzahl periprothetischer Fissuren und/oder Frakturen mit Bedarf einer osteosynthetischen Versorgung oder erforderliche Modifikation des Nachbehandlungsprotokolls (Wechseleingriff) 90 Tage nach Index-OP Bewertung Fachexperten</t>
  </si>
  <si>
    <t>Anzahl periprothetischer Fissuren und/oder Frakturen mit Bedarf einer osteosynthetischen Versorgung oder erforderliche Modifikation des Nachbehandlungsprotokolls (Wechseleingriff) 90 Tage nach Index-OP Auditbericht Fachexperten</t>
  </si>
  <si>
    <t>Anzahl periprothetischer Fissuren und/oder Frakturen mit Bedarf einer osteosynthetischen Versorgung oder erforderliche Modifikation des Nachbehandlungsprotokolls (Frakturendoprothetik i.e.S.) stationärer Aufenthalt Zähler</t>
  </si>
  <si>
    <t>Anzahl periprothetischer Fissuren und/oder Frakturen mit Bedarf einer osteosynthetischen Versorgung oder erforderliche Modifikation des Nachbehandlungsprotokolls (Frakturendoprothetik i.e.S.) stationärer Aufenthalt Nenner</t>
  </si>
  <si>
    <t>Anzahl periprothetischer Fissuren und/oder Frakturen mit Bedarf einer osteosynthetischen Versorgung oder erforderliche Modifikation des Nachbehandlungsprotokolls (Frakturendoprothetik i.e.S.) stationärer Aufenthalt Quote</t>
  </si>
  <si>
    <t>Anzahl periprothetischer Fissuren und/oder Frakturen mit Bedarf einer osteosynthetischen Versorgung oder erforderliche Modifikation des Nachbehandlungsprotokolls (Frakturendoprothetik i.e.S.) stationärer Aufenthalt Bewertung</t>
  </si>
  <si>
    <t>Anzahl periprothetischer Fissuren und/oder Frakturen mit Bedarf einer osteosynthetischen Versorgung oder erforderliche Modifikation des Nachbehandlungsprotokolls (Frakturendoprothetik i.e.S.) stationärer Aufenthalt Kommentar Zentrum</t>
  </si>
  <si>
    <t>Anzahl periprothetischer Fissuren und/oder Frakturen mit Bedarf einer osteosynthetischen Versorgung oder erforderliche Modifikation des Nachbehandlungsprotokolls (Frakturendoprothetik i.e.S.) stationärer Aufenthalt Bewertung Fachexperten</t>
  </si>
  <si>
    <t>Anzahl periprothetischer Fissuren und/oder Frakturen mit Bedarf einer osteosynthetischen Versorgung oder erforderliche Modifikation des Nachbehandlungsprotokolls (Frakturendoprothetik i.e.S.) stationärer Aufenthalt Auditbericht Fachexperten</t>
  </si>
  <si>
    <t>Anzahl periprothetischer Fissuren und/oder Frakturen mit Bedarf einer osteosynthetischen Versorgung oder erforderliche Modifikation des Nachbehandlungsprotokolls (Frakturendoprothetik i.e.S.) 90 Tage nach Index-OP Zähler</t>
  </si>
  <si>
    <t>Anzahl periprothetischer Fissuren und/oder Frakturen mit Bedarf einer osteosynthetischen Versorgung oder erforderliche Modifikation des Nachbehandlungsprotokolls (Frakturendoprothetik i.e.S.) 90 Tage nach Index-OP Nenner</t>
  </si>
  <si>
    <t>Anzahl periprothetischer Fissuren und/oder Frakturen mit Bedarf einer osteosynthetischen Versorgung oder erforderliche Modifikation des Nachbehandlungsprotokolls (Frakturendoprothetik i.e.S.) 90 Tage nach Index-OP Quote</t>
  </si>
  <si>
    <t>Anzahl periprothetischer Fissuren und/oder Frakturen mit Bedarf einer osteosynthetischen Versorgung oder erforderliche Modifikation des Nachbehandlungsprotokolls (Frakturendoprothetik i.e.S.) 90 Tage nach Index-OP Bewertung</t>
  </si>
  <si>
    <t>Anzahl periprothetischer Fissuren und/oder Frakturen mit Bedarf einer osteosynthetischen Versorgung oder erforderliche Modifikation des Nachbehandlungsprotokolls (Frakturendoprothetik i.e.S.) 90 Tage nach Index-OP Kommentar Zentrum</t>
  </si>
  <si>
    <t>Anzahl periprothetischer Fissuren und/oder Frakturen mit Bedarf einer osteosynthetischen Versorgung oder erforderliche Modifikation des Nachbehandlungsprotokolls (Frakturendoprothetik i.e.S.) 90 Tage nach Index-OP Bewertung Fachexperten</t>
  </si>
  <si>
    <t>Anzahl periprothetischer Fissuren und/oder Frakturen mit Bedarf einer osteosynthetischen Versorgung oder erforderliche Modifikation des Nachbehandlungsprotokolls (Frakturendoprothetik i.e.S.) 90 Tage nach Index-OP Auditbericht Fachexperten</t>
  </si>
  <si>
    <t>Hüfte Rate an Re-Interventionen aufgrund operativ behandlungsbedürftiger Probleme stationärer Aufenthalt Zähler</t>
  </si>
  <si>
    <t>Hüfte Rate an Re-Interventionen aufgrund operativ behandlungsbedürftiger Probleme stationärer Aufenthalt Nenner</t>
  </si>
  <si>
    <t>Hüfte Rate an Re-Interventionen aufgrund operativ behandlungsbedürftiger Probleme stationärer Aufenthalt Quote</t>
  </si>
  <si>
    <t>Hüfte Rate an Re-Interventionen aufgrund operativ behandlungsbedürftiger Probleme stationärer Aufenthalt Bewertung</t>
  </si>
  <si>
    <t>Hüfte Rate an Re-Interventionen aufgrund operativ behandlungsbedürftiger Probleme stationärer Aufenthalt Kommentar Zentrum</t>
  </si>
  <si>
    <t>Hüfte Rate an Re-Interventionen aufgrund operativ behandlungsbedürftiger Probleme stationärer Aufenthalt Bewertung Fachexperten</t>
  </si>
  <si>
    <t>Hüfte Rate an Re-Interventionen aufgrund operativ behandlungsbedürftiger Probleme stationärer Aufenthalt Auditbericht Fachexperten</t>
  </si>
  <si>
    <t>Hüfte Rate an Re-Interventionen aufgrund operativ behandlungsbedürftiger Probleme 90 Tage nach Index-OP Zähler</t>
  </si>
  <si>
    <t>Hüfte Rate an Re-Interventionen aufgrund operativ behandlungsbedürftiger Probleme 90 Tage nach Index-OP Nenner</t>
  </si>
  <si>
    <t>Hüfte Rate an Re-Interventionen aufgrund operativ behandlungsbedürftiger Probleme 90 Tage nach Index-OP Quote</t>
  </si>
  <si>
    <t>Hüfte Rate an Re-Interventionen aufgrund operativ behandlungsbedürftiger Probleme 90 Tage nach Index-OP Bewertung</t>
  </si>
  <si>
    <t>Hüfte Rate an Re-Interventionen aufgrund operativ behandlungsbedürftiger Probleme 90 Tage nach Index-OP Kommentar Zentrum</t>
  </si>
  <si>
    <t>Hüfte Rate an Re-Interventionen aufgrund operativ behandlungsbedürftiger Probleme 90 Tage nach Index-OP Bewertung Fachexperten</t>
  </si>
  <si>
    <t>Hüfte Rate an Re-Interventionen aufgrund operativ behandlungsbedürftiger Probleme 90 Tage nach Index-OP Auditbericht Fachexperten</t>
  </si>
  <si>
    <t>Hüfte Thrombose / Embolie stationärer Aufenthalt Zähler</t>
  </si>
  <si>
    <t>Hüfte Thrombose / Embolie stationärer Aufenthalt Nenner</t>
  </si>
  <si>
    <t>Hüfte Thrombose / Embolie stationärer Aufenthalt Quote</t>
  </si>
  <si>
    <t>Hüfte Thrombose / Embolie stationärer Aufenthalt Bewertung</t>
  </si>
  <si>
    <t>Hüfte Thrombose / Embolie stationärer Aufenthalt Kommentar Zentrum</t>
  </si>
  <si>
    <t>Hüfte Thrombose / Embolie stationärer Aufenthalt Bewertung Fachexperten</t>
  </si>
  <si>
    <t>Hüfte Thrombose / Embolie stationärer Aufenthalt Auditbericht Fachexperten</t>
  </si>
  <si>
    <t>Hüfte Thrombose / Embolie 90 Tage nach Index-OP Zähler</t>
  </si>
  <si>
    <t>Hüfte Thrombose / Embolie 90 Tage nach Index-OP Nenner</t>
  </si>
  <si>
    <t>Hüfte Thrombose / Embolie 90 Tage nach Index-OP Quote</t>
  </si>
  <si>
    <t>Hüfte Thrombose / Embolie 90 Tage nach Index-OP Bewertung</t>
  </si>
  <si>
    <t>Hüfte Thrombose / Embolie 90 Tage nach Index-OP Kommentar Zentrum</t>
  </si>
  <si>
    <t>Hüfte Thrombose / Embolie 90 Tage nach Index-OP Bewertung Fachexperten</t>
  </si>
  <si>
    <t>Hüfte Thrombose / Embolie 90 Tage nach Index-OP Auditbericht Fachexperten</t>
  </si>
  <si>
    <t>Hüfte Sterblichkeit (Primärendoprothetik) stationärer Aufenthalt Zähler</t>
  </si>
  <si>
    <t>Hüfte Sterblichkeit (Primärendoprothetik) stationärer Aufenthalt Nenner</t>
  </si>
  <si>
    <t>Hüfte Sterblichkeit (Primärendoprothetik) stationärer Aufenthalt Quote</t>
  </si>
  <si>
    <t>Hüfte Sterblichkeit (Primärendoprothetik) stationärer Aufenthalt Bewertung</t>
  </si>
  <si>
    <t>Hüfte Sterblichkeit (Primärendoprothetik) stationärer Aufenthalt Kommentar Zentrum</t>
  </si>
  <si>
    <t>Hüfte Sterblichkeit (Primärendoprothetik) stationärer Aufenthalt Bewertung Fachexperten</t>
  </si>
  <si>
    <t>Hüfte Sterblichkeit (Primärendoprothetik) stationärer Aufenthalt Auditbericht Fachexperten</t>
  </si>
  <si>
    <t>Hüfte Sterblichkeit (Primärendoprothetik) 90 Tage nach Index-OP Zähler</t>
  </si>
  <si>
    <t>Hüfte Sterblichkeit (Primärendoprothetik) 90 Tage nach Index-OP Nenner</t>
  </si>
  <si>
    <t>Hüfte Sterblichkeit (Primärendoprothetik) 90 Tage nach Index-OP Quote</t>
  </si>
  <si>
    <t>Hüfte Sterblichkeit (Primärendoprothetik) 90 Tage nach Index-OP Bewertung</t>
  </si>
  <si>
    <t>Hüfte Sterblichkeit (Primärendoprothetik) 90 Tage nach Index-OP Kommentar Zentrum</t>
  </si>
  <si>
    <t>Hüfte Sterblichkeit (Primärendoprothetik) 90 Tage nach Index-OP Bewertung Fachexperten</t>
  </si>
  <si>
    <t>Hüfte Sterblichkeit (Primärendoprothetik) 90 Tage nach Index-OP Auditbericht Fachexperten</t>
  </si>
  <si>
    <t>Hüfte Sterblichkeit (Wechseleingriff) stationärer Aufenthalt Zähler</t>
  </si>
  <si>
    <t>Hüfte Sterblichkeit (Wechseleingriff) stationärer Aufenthalt Nenner</t>
  </si>
  <si>
    <t>Hüfte Sterblichkeit (Wechseleingriff) stationärer Aufenthalt Quote</t>
  </si>
  <si>
    <t>Hüfte Sterblichkeit (Wechseleingriff) stationärer Aufenthalt Bewertung</t>
  </si>
  <si>
    <t>Hüfte Sterblichkeit (Wechseleingriff) stationärer Aufenthalt Kommentar Zentrum</t>
  </si>
  <si>
    <t>Hüfte Sterblichkeit (Wechseleingriff) stationärer Aufenthalt Bewertung Fachexperten</t>
  </si>
  <si>
    <t>Hüfte Sterblichkeit (Wechseleingriff) stationärer Aufenthalt Auditbericht Fachexperten</t>
  </si>
  <si>
    <t>Hüfte Sterblichkeit (Wechseleingriff) 90 Tage nach Index-OP Zähler</t>
  </si>
  <si>
    <t>Hüfte Sterblichkeit (Wechseleingriff) 90 Tage nach Index-OP Nenner</t>
  </si>
  <si>
    <t>Hüfte Sterblichkeit (Wechseleingriff) 90 Tage nach Index-OP Quote</t>
  </si>
  <si>
    <t>Hüfte Sterblichkeit (Wechseleingriff) 90 Tage nach Index-OP Bewertung</t>
  </si>
  <si>
    <t>Hüfte Sterblichkeit (Wechseleingriff) 90 Tage nach Index-OP Kommentar Zentrum</t>
  </si>
  <si>
    <t>Hüfte Sterblichkeit (Wechseleingriff) 90 Tage nach Index-OP Bewertung Fachexperten</t>
  </si>
  <si>
    <t>Hüfte Sterblichkeit (Wechseleingriff) 90 Tage nach Index-OP Auditbericht Fachexperten</t>
  </si>
  <si>
    <t>Hüfte Sterblichkeit (Frakturendoprothetik i.e.S.) stationärer Aufenthalt Zähler</t>
  </si>
  <si>
    <t>Hüfte Sterblichkeit (Frakturendoprothetik i.e.S.) stationärer Aufenthalt Nenner</t>
  </si>
  <si>
    <t>Hüfte Sterblichkeit (Frakturendoprothetik i.e.S.) stationärer Aufenthalt Quote</t>
  </si>
  <si>
    <t>Hüfte Sterblichkeit (Frakturendoprothetik i.e.S.) stationärer Aufenthalt Bewertung</t>
  </si>
  <si>
    <t>Hüfte Sterblichkeit (Frakturendoprothetik i.e.S.) stationärer Aufenthalt Kommentar Zentrum</t>
  </si>
  <si>
    <t>Hüfte Sterblichkeit (Frakturendoprothetik i.e.S.) stationärer Aufenthalt Bewertung Fachexperten</t>
  </si>
  <si>
    <t>Hüfte Sterblichkeit (Frakturendoprothetik i.e.S.) stationärer Aufenthalt Auditbericht Fachexperten</t>
  </si>
  <si>
    <t>Hüfte Sterblichkeit (Frakturendoprothetik i.e.S.) 90 Tage nach Index-OP Zähler</t>
  </si>
  <si>
    <t>Hüfte Sterblichkeit (Frakturendoprothetik i.e.S.) 90 Tage nach Index-OP Nenner</t>
  </si>
  <si>
    <t>Hüfte Sterblichkeit (Frakturendoprothetik i.e.S.) 90 Tage nach Index-OP Quote</t>
  </si>
  <si>
    <t>Hüfte Sterblichkeit (Frakturendoprothetik i.e.S.) 90 Tage nach Index-OP Bewertung</t>
  </si>
  <si>
    <t>Hüfte Sterblichkeit (Frakturendoprothetik i.e.S.) 90 Tage nach Index-OP Kommentar Zentrum</t>
  </si>
  <si>
    <t>Hüfte Sterblichkeit (Frakturendoprothetik i.e.S.) 90 Tage nach Index-OP Bewertung Fachexperten</t>
  </si>
  <si>
    <t>Hüfte Sterblichkeit (Frakturendoprothetik i.e.S.) 90 Tage nach Index-OP Auditbericht Fachexperten</t>
  </si>
  <si>
    <t>Hüfte Neurologische Komplikationen (Primärendoprothetik) stationärer Aufenthalt Zähler</t>
  </si>
  <si>
    <t>Hüfte Neurologische Komplikationen (Primärendoprothetik) stationärer Aufenthalt Nenner</t>
  </si>
  <si>
    <t>Hüfte Neurologische Komplikationen (Primärendoprothetik) stationärer Aufenthalt Quote</t>
  </si>
  <si>
    <t>Hüfte Neurologische Komplikationen (Primärendoprothetik) stationärer Aufenthalt Bewertung</t>
  </si>
  <si>
    <t>Hüfte Neurologische Komplikationen (Primärendoprothetik) stationärer Aufenthalt Kommentar Zentrum</t>
  </si>
  <si>
    <t>Hüfte Neurologische Komplikationen (Primärendoprothetik) stationärer Aufenthalt Bewertung Fachexperten</t>
  </si>
  <si>
    <t>Hüfte Neurologische Komplikationen (Primärendoprothetik) stationärer Aufenthalt Auditbericht Fachexperten</t>
  </si>
  <si>
    <t>Hüfte Neurologische Komplikationen (Primärendoprothetik) 90 Tage nach Index-OP Zähler</t>
  </si>
  <si>
    <t>Hüfte Neurologische Komplikationen (Primärendoprothetik) 90 Tage nach Index-OP Nenner</t>
  </si>
  <si>
    <t>Hüfte Neurologische Komplikationen (Primärendoprothetik) 90 Tage nach Index-OP Quote</t>
  </si>
  <si>
    <t>Hüfte Neurologische Komplikationen (Primärendoprothetik) 90 Tage nach Index-OP Bewertung</t>
  </si>
  <si>
    <t>Hüfte Neurologische Komplikationen (Primärendoprothetik) 90 Tage nach Index-OP Kommentar Zentrum</t>
  </si>
  <si>
    <t>Hüfte Neurologische Komplikationen (Primärendoprothetik) 90 Tage nach Index-OP Bewertung Fachexperten</t>
  </si>
  <si>
    <t>Hüfte Neurologische Komplikationen (Primärendoprothetik) 90 Tage nach Index-OP Auditbericht Fachexperten</t>
  </si>
  <si>
    <t>Hüfte Neurologische Komplikationen (Wechseleingriff) stationärer Aufenthalt Zähler</t>
  </si>
  <si>
    <t>Hüfte Neurologische Komplikationen (Wechseleingriff) stationärer Aufenthalt Nenner</t>
  </si>
  <si>
    <t>Hüfte Neurologische Komplikationen (Wechseleingriff) stationärer Aufenthalt Quote</t>
  </si>
  <si>
    <t>Hüfte Neurologische Komplikationen (Wechseleingriff) stationärer Aufenthalt Bewertung</t>
  </si>
  <si>
    <t>Hüfte Neurologische Komplikationen (Wechseleingriff) stationärer Aufenthalt Kommentar Zentrum</t>
  </si>
  <si>
    <t>Hüfte Neurologische Komplikationen (Wechseleingriff) stationärer Aufenthalt Bewertung Fachexperten</t>
  </si>
  <si>
    <t>Hüfte Neurologische Komplikationen (Wechseleingriff) stationärer Aufenthalt Auditbericht Fachexperten</t>
  </si>
  <si>
    <t>Hüfte Neurologische Komplikationen (Wechseleingriff) 90 Tage nach Index-OP Zähler</t>
  </si>
  <si>
    <t>Hüfte Neurologische Komplikationen (Wechseleingriff) 90 Tage nach Index-OP Nenner</t>
  </si>
  <si>
    <t>Hüfte Neurologische Komplikationen (Wechseleingriff) 90 Tage nach Index-OP Quote</t>
  </si>
  <si>
    <t>Hüfte Neurologische Komplikationen (Wechseleingriff) 90 Tage nach Index-OP Bewertung</t>
  </si>
  <si>
    <t>Hüfte Neurologische Komplikationen (Wechseleingriff) 90 Tage nach Index-OP Kommentar Zentrum</t>
  </si>
  <si>
    <t>Hüfte Neurologische Komplikationen (Wechseleingriff) 90 Tage nach Index-OP Bewertung Fachexperten</t>
  </si>
  <si>
    <t>Hüfte Neurologische Komplikationen (Wechseleingriff) 90 Tage nach Index-OP Auditbericht Fachexperten</t>
  </si>
  <si>
    <t>Hüfte Neurologische Komplikationen (Frakturendoprothetik i.e.S.) stationärer Aufenthalt Zähler</t>
  </si>
  <si>
    <t>Hüfte Neurologische Komplikationen (Frakturendoprothetik i.e.S.) stationärer Aufenthalt Nenner</t>
  </si>
  <si>
    <t>Hüfte Neurologische Komplikationen (Frakturendoprothetik i.e.S.) stationärer Aufenthalt Quote</t>
  </si>
  <si>
    <t>Hüfte Neurologische Komplikationen (Frakturendoprothetik i.e.S.) stationärer Aufenthalt Bewertung</t>
  </si>
  <si>
    <t>Hüfte Neurologische Komplikationen (Frakturendoprothetik i.e.S.) stationärer Aufenthalt Kommentar Zentrum</t>
  </si>
  <si>
    <t>Hüfte Neurologische Komplikationen (Frakturendoprothetik i.e.S.) stationärer Aufenthalt Bewertung Fachexperten</t>
  </si>
  <si>
    <t>Hüfte Neurologische Komplikationen (Frakturendoprothetik i.e.S.) stationärer Aufenthalt Auditbericht Fachexperten</t>
  </si>
  <si>
    <t>Hüfte Neurologische Komplikationen (Frakturendoprothetik i.e.S.) 90 Tage nach Index-OP Zähler</t>
  </si>
  <si>
    <t>Hüfte Neurologische Komplikationen (Frakturendoprothetik i.e.S.) 90 Tage nach Index-OP Nenner</t>
  </si>
  <si>
    <t>Hüfte Neurologische Komplikationen (Frakturendoprothetik i.e.S.) 90 Tage nach Index-OP Quote</t>
  </si>
  <si>
    <t>Hüfte Neurologische Komplikationen (Frakturendoprothetik i.e.S.) 90 Tage nach Index-OP Bewertung</t>
  </si>
  <si>
    <t>Hüfte Neurologische Komplikationen (Frakturendoprothetik i.e.S.) 90 Tage nach Index-OP Kommentar Zentrum</t>
  </si>
  <si>
    <t>Hüfte Neurologische Komplikationen (Frakturendoprothetik i.e.S.) 90 Tage nach Index-OP Bewertung Fachexperten</t>
  </si>
  <si>
    <t>Hüfte Neurologische Komplikationen (Frakturendoprothetik i.e.S.) 90 Tage nach Index-OP Auditbericht Fachexperten</t>
  </si>
  <si>
    <t>Hüfte Patient Reported Outcome Measures (PROMs) (Primärendoprothetik) prä-op Zähler</t>
  </si>
  <si>
    <t>Hüfte Patient Reported Outcome Measures (PROMs) (Primärendoprothetik) prä-op Nenner</t>
  </si>
  <si>
    <t>Hüfte Patient Reported Outcome Measures (PROMs) (Primärendoprothetik) prä-op Quote</t>
  </si>
  <si>
    <t>Hüfte Patient Reported Outcome Measures (PROMs) (Primärendoprothetik) prä-op Bewertung</t>
  </si>
  <si>
    <t>Hüfte Patient Reported Outcome Measures (PROMs) (Primärendoprothetik) prä-op Kommentar Zentrum</t>
  </si>
  <si>
    <t>Hüfte Patient Reported Outcome Measures (PROMs) (Primärendoprothetik) prä-op Bewertung Fachexperten</t>
  </si>
  <si>
    <t>Hüfte Patient Reported Outcome Measures (PROMs) (Primärendoprothetik) prä-op Auditbericht Fachexperten</t>
  </si>
  <si>
    <t>Hüfte Patient Reported Outcome Measures (PROMs) (Primärendoprothetik) 3 oder 12 Monate Kennzahlenvorjahr post-op Zähler</t>
  </si>
  <si>
    <t>Hüfte Patient Reported Outcome Measures (PROMs) (Primärendoprothetik) 3 oder 12 Monate Kennzahlenvorjahr post-op Nenner</t>
  </si>
  <si>
    <t>Hüfte Patient Reported Outcome Measures (PROMs) (Primärendoprothetik) 3 oder 12 Monate Kennzahlenvorjahr post-op Quote</t>
  </si>
  <si>
    <t>Hüfte Patient Reported Outcome Measures (PROMs) (Primärendoprothetik) 3 oder 12 Monate Kennzahlenvorjahr post-op Bewertung</t>
  </si>
  <si>
    <t>Hüfte Patient Reported Outcome Measures (PROMs) (Primärendoprothetik) 3 oder 12 Monate Kennzahlenvorjahr post-op Kommentar Zentrum</t>
  </si>
  <si>
    <t>Hüfte Patient Reported Outcome Measures (PROMs) (Primärendoprothetik) 3 oder 12 Monate Kennzahlenvorjahr post-op Bewertung Fachexperten</t>
  </si>
  <si>
    <t>Hüfte Patient Reported Outcome Measures (PROMs) (Primärendoprothetik) 3 oder 12 Monate Kennzahlenvorjahr post-op Auditbericht Fachexperten</t>
  </si>
  <si>
    <t>Knie Ganzbeinstandaufnahme oder Navigation prä-/intraoperativ (dokumentiert) Zähler</t>
  </si>
  <si>
    <t>Knie Ganzbeinstandaufnahme oder Navigation prä-/intraoperativ (dokumentiert) Nenner</t>
  </si>
  <si>
    <t>Knie Ganzbeinstandaufnahme oder Navigation prä-/intraoperativ (dokumentiert) Quote</t>
  </si>
  <si>
    <t>Knie Ganzbeinstandaufnahme oder Navigation prä-/intraoperativ (dokumentiert) Bewertung</t>
  </si>
  <si>
    <t>Knie Ganzbeinstandaufnahme oder Navigation prä-/intraoperativ (dokumentiert) Kommentar Zentrum</t>
  </si>
  <si>
    <t>Knie Ganzbeinstandaufnahme oder Navigation prä-/intraoperativ (dokumentiert) Bewertung Fachexperten</t>
  </si>
  <si>
    <t>Knie Ganzbeinstandaufnahme oder Navigation prä-/intraoperativ (dokumentiert) Auditbericht Fachexperten</t>
  </si>
  <si>
    <t>Knie Präoperative schablonengestützte Prothesenplanung (Primärendoprothetik) Zähler</t>
  </si>
  <si>
    <t>Knie Präoperative schablonengestützte Prothesenplanung (Primärendoprothetik) Nenner</t>
  </si>
  <si>
    <t>Knie Präoperative schablonengestützte Prothesenplanung (Primärendoprothetik) Quote</t>
  </si>
  <si>
    <t>Knie Präoperative schablonengestützte Prothesenplanung (Primärendoprothetik) Bewertung</t>
  </si>
  <si>
    <t>Knie Präoperative schablonengestützte Prothesenplanung (Primärendoprothetik) Kommentar Zentrum</t>
  </si>
  <si>
    <t>Knie Präoperative schablonengestützte Prothesenplanung (Primärendoprothetik) Bewertung Fachexperten</t>
  </si>
  <si>
    <t>Knie Präoperative schablonengestützte Prothesenplanung (Primärendoprothetik) Auditbericht Fachexperten</t>
  </si>
  <si>
    <t>Knie Präoperative schablonengestützte Prothesenplanung (Wechseleingriff) Zähler</t>
  </si>
  <si>
    <t>Knie Präoperative schablonengestützte Prothesenplanung (Wechseleingriff) Nenner</t>
  </si>
  <si>
    <t>Knie Präoperative schablonengestützte Prothesenplanung (Wechseleingriff) Quote</t>
  </si>
  <si>
    <t>Knie Präoperative schablonengestützte Prothesenplanung (Wechseleingriff) Bewertung</t>
  </si>
  <si>
    <t>Knie Präoperative schablonengestützte Prothesenplanung (Wechseleingriff) Kommentar Zentrum</t>
  </si>
  <si>
    <t>Knie Präoperative schablonengestützte Prothesenplanung (Wechseleingriff) Bewertung Fachexperten</t>
  </si>
  <si>
    <t>Knie Präoperative schablonengestützte Prothesenplanung (Wechseleingriff) Auditbericht Fachexperten</t>
  </si>
  <si>
    <t>Knie Präoperative schablonengestützte Prothesenplanung (Frakturendoprothetik i.e.S.) Zähler</t>
  </si>
  <si>
    <t>Knie Präoperative schablonengestützte Prothesenplanung (Frakturendoprothetik i.e.S.) Nenner</t>
  </si>
  <si>
    <t>Knie Präoperative schablonengestützte Prothesenplanung (Frakturendoprothetik i.e.S.) Quote</t>
  </si>
  <si>
    <t>Knie Präoperative schablonengestützte Prothesenplanung (Frakturendoprothetik i.e.S.) Bewertung</t>
  </si>
  <si>
    <t>Knie Präoperative schablonengestützte Prothesenplanung (Frakturendoprothetik i.e.S.) Kommentar Zentrum</t>
  </si>
  <si>
    <t>Knie Präoperative schablonengestützte Prothesenplanung (Frakturendoprothetik i.e.S.) Bewertung Fachexperten</t>
  </si>
  <si>
    <t>Knie Präoperative schablonengestützte Prothesenplanung (Frakturendoprothetik i.e.S.) Auditbericht Fachexperten</t>
  </si>
  <si>
    <t>Elektiver Primärendoprothesen-Eingriff</t>
  </si>
  <si>
    <t>Knie OP-Zeit (Primärendoprothetik) Zähler</t>
  </si>
  <si>
    <t>Knie OP-Zeit (Primärendoprothetik) Nenner</t>
  </si>
  <si>
    <t>Knie OP-Zeit (Primärendoprothetik) Quote</t>
  </si>
  <si>
    <t>Knie OP-Zeit (Primärendoprothetik) Bewertung</t>
  </si>
  <si>
    <t>Knie OP-Zeit (Primärendoprothetik) Kommentar Zentrum</t>
  </si>
  <si>
    <t>Knie OP-Zeit (Primärendoprothetik) Bewertung Fachexperten</t>
  </si>
  <si>
    <t>Knie OP-Zeit (Primärendoprothetik) Auditbericht Fachexperten</t>
  </si>
  <si>
    <t>Knie Tragachsenwinkel (Primärendoprothetik) Zähler</t>
  </si>
  <si>
    <t>Knie Tragachsenwinkel (Primärendoprothetik) Nenner</t>
  </si>
  <si>
    <t>Knie Tragachsenwinkel (Primärendoprothetik) Quote</t>
  </si>
  <si>
    <t>Knie Tragachsenwinkel (Primärendoprothetik) Bewertung</t>
  </si>
  <si>
    <t>Knie Tragachsenwinkel (Primärendoprothetik) Kommentar Zentrum</t>
  </si>
  <si>
    <t>Knie Tragachsenwinkel (Primärendoprothetik) Bewertung Fachexperten</t>
  </si>
  <si>
    <t>Knie Tragachsenwinkel (Primärendoprothetik) Auditbericht Fachexperten</t>
  </si>
  <si>
    <t>Knie Tragachsenwinkel (Wechseleingriff) Zähler</t>
  </si>
  <si>
    <t>Knie Tragachsenwinkel (Wechseleingriff) Nenner</t>
  </si>
  <si>
    <t>Knie Tragachsenwinkel (Wechseleingriff) Quote</t>
  </si>
  <si>
    <t>Knie Tragachsenwinkel (Wechseleingriff) Bewertung</t>
  </si>
  <si>
    <t>Knie Tragachsenwinkel (Wechseleingriff) Kommentar Zentrum</t>
  </si>
  <si>
    <t>Knie Tragachsenwinkel (Wechseleingriff) Bewertung Fachexperten</t>
  </si>
  <si>
    <t>Knie Tragachsenwinkel (Wechseleingriff) Auditbericht Fachexperten</t>
  </si>
  <si>
    <t>Anzahl periprothetischer Fissuren und/oder Frakturen mit Bedarf einer osteosynthetischen Versorgung oder erforderliche Modifikation des Nachbehandlungsprotokolls (Primärendoprothetik) stationärer Aufenthalt Zähler</t>
  </si>
  <si>
    <t>Anzahl periprothetischer Fissuren und/oder Frakturen mit Bedarf einer osteosynthetischen Versorgung oder erforderliche Modifikation des Nachbehandlungsprotokolls (Primärendoprothetik) stationärer Aufenthalt Nenner</t>
  </si>
  <si>
    <t>Anzahl periprothetischer Fissuren und/oder Frakturen mit Bedarf einer osteosynthetischen Versorgung oder erforderliche Modifikation des Nachbehandlungsprotokolls (Primärendoprothetik) stationärer Aufenthalt Quote</t>
  </si>
  <si>
    <t>Anzahl periprothetischer Fissuren und/oder Frakturen mit Bedarf einer osteosynthetischen Versorgung oder erforderliche Modifikation des Nachbehandlungsprotokolls (Primärendoprothetik) stationärer Aufenthalt Bewertung</t>
  </si>
  <si>
    <t>Anzahl periprothetischer Fissuren und/oder Frakturen mit Bedarf einer osteosynthetischen Versorgung oder erforderliche Modifikation des Nachbehandlungsprotokolls (Primärendoprothetik) stationärer Aufenthalt Kommentar Zentrum</t>
  </si>
  <si>
    <t>Anzahl periprothetischer Fissuren und/oder Frakturen mit Bedarf einer osteosynthetischen Versorgung oder erforderliche Modifikation des Nachbehandlungsprotokolls (Primärendoprothetik) stationärer Aufenthalt Bewertung Fachexperten</t>
  </si>
  <si>
    <t>Anzahl periprothetischer Fissuren und/oder Frakturen mit Bedarf einer osteosynthetischen Versorgung oder erforderliche Modifikation des Nachbehandlungsprotokolls (Primärendoprothetik) stationärer Aufenthalt Auditbericht Fachexperten</t>
  </si>
  <si>
    <t>Anzahl periprothetischer Fissuren und/oder Frakturen mit Bedarf einer osteosynthetischen Versorgung oder erforderliche Modifikation des Nachbehandlungsprotokolls (Primärendoprothetik) 90 Tage nach Index-OP Zähler</t>
  </si>
  <si>
    <t>Anzahl periprothetischer Fissuren und/oder Frakturen mit Bedarf einer osteosynthetischen Versorgung oder erforderliche Modifikation des Nachbehandlungsprotokolls (Primärendoprothetik) 90 Tage nach Index-OP Nenner</t>
  </si>
  <si>
    <t>Anzahl periprothetischer Fissuren und/oder Frakturen mit Bedarf einer osteosynthetischen Versorgung oder erforderliche Modifikation des Nachbehandlungsprotokolls (Primärendoprothetik) 90 Tage nach Index-OP Quote</t>
  </si>
  <si>
    <t>Anzahl periprothetischer Fissuren und/oder Frakturen mit Bedarf einer osteosynthetischen Versorgung oder erforderliche Modifikation des Nachbehandlungsprotokolls (Primärendoprothetik) 90 Tage nach Index-OP Bewertung</t>
  </si>
  <si>
    <t>Anzahl periprothetischer Fissuren und/oder Frakturen mit Bedarf einer osteosynthetischen Versorgung oder erforderliche Modifikation des Nachbehandlungsprotokolls (Primärendoprothetik) 90 Tage nach Index-OP Kommentar Zentrum</t>
  </si>
  <si>
    <t>Anzahl periprothetischer Fissuren und/oder Frakturen mit Bedarf einer osteosynthetischen Versorgung oder erforderliche Modifikation des Nachbehandlungsprotokolls (Primärendoprothetik) 90 Tage nach Index-OP Bewertung Fachexperten</t>
  </si>
  <si>
    <t>Anzahl periprothetischer Fissuren und/oder Frakturen mit Bedarf einer osteosynthetischen Versorgung oder erforderliche Modifikation des Nachbehandlungsprotokolls (Primärendoprothetik) 90 Tage nach Index-OP Auditbericht Fachexperten</t>
  </si>
  <si>
    <t>Knie Thrombose / Embolie stationärer Aufenthalt Zähler</t>
  </si>
  <si>
    <t>Knie Thrombose / Embolie stationärer Aufenthalt Nenner</t>
  </si>
  <si>
    <t>Knie Thrombose / Embolie stationärer Aufenthalt Quote</t>
  </si>
  <si>
    <t>Knie Thrombose / Embolie stationärer Aufenthalt Bewertung</t>
  </si>
  <si>
    <t>Knie Thrombose / Embolie stationärer Aufenthalt Kommentar Zentrum</t>
  </si>
  <si>
    <t>Knie Thrombose / Embolie stationärer Aufenthalt Bewertung Fachexperten</t>
  </si>
  <si>
    <t>Knie Thrombose / Embolie stationärer Aufenthalt Auditbericht Fachexperten</t>
  </si>
  <si>
    <t>Knie Thrombose / Embolie 90 Tage nach Index-OP Zähler</t>
  </si>
  <si>
    <t>Knie Thrombose / Embolie 90 Tage nach Index-OP Nenner</t>
  </si>
  <si>
    <t>Knie Thrombose / Embolie 90 Tage nach Index-OP Quote</t>
  </si>
  <si>
    <t>Knie Thrombose / Embolie 90 Tage nach Index-OP Bewertung</t>
  </si>
  <si>
    <t>Knie Thrombose / Embolie 90 Tage nach Index-OP Kommentar Zentrum</t>
  </si>
  <si>
    <t>Knie Thrombose / Embolie 90 Tage nach Index-OP Bewertung Fachexperten</t>
  </si>
  <si>
    <t>Knie Thrombose / Embolie 90 Tage nach Index-OP Auditbericht Fachexperten</t>
  </si>
  <si>
    <t>Knie Sterblichkeit (Primärendoprothetik) stationärer Aufenthalt Zähler</t>
  </si>
  <si>
    <t>Knie Sterblichkeit (Primärendoprothetik) stationärer Aufenthalt Nenner</t>
  </si>
  <si>
    <t>Knie Sterblichkeit (Primärendoprothetik) stationärer Aufenthalt Quote</t>
  </si>
  <si>
    <t>Knie Sterblichkeit (Primärendoprothetik) stationärer Aufenthalt Bewertung</t>
  </si>
  <si>
    <t>Knie Sterblichkeit (Primärendoprothetik) stationärer Aufenthalt Kommentar Zentrum</t>
  </si>
  <si>
    <t>Knie Sterblichkeit (Primärendoprothetik) stationärer Aufenthalt Bewertung Fachexperten</t>
  </si>
  <si>
    <t>Knie Sterblichkeit (Primärendoprothetik) stationärer Aufenthalt Auditbericht Fachexperten</t>
  </si>
  <si>
    <t>Knie Sterblichkeit (Primärendoprothetik) 90 Tage nach Index-OP Zähler</t>
  </si>
  <si>
    <t>Knie Sterblichkeit (Primärendoprothetik) 90 Tage nach Index-OP Nenner</t>
  </si>
  <si>
    <t>Knie Sterblichkeit (Primärendoprothetik) 90 Tage nach Index-OP Quote</t>
  </si>
  <si>
    <t>Knie Sterblichkeit (Primärendoprothetik) 90 Tage nach Index-OP Bewertung</t>
  </si>
  <si>
    <t>Knie Sterblichkeit (Primärendoprothetik) 90 Tage nach Index-OP Kommentar Zentrum</t>
  </si>
  <si>
    <t>Knie Sterblichkeit (Primärendoprothetik) 90 Tage nach Index-OP Bewertung Fachexperten</t>
  </si>
  <si>
    <t>Knie Sterblichkeit (Primärendoprothetik) 90 Tage nach Index-OP Auditbericht Fachexperten</t>
  </si>
  <si>
    <t>Knie Sterblichkeit (Wechseleingriff) stationärer Aufenthalt Zähler</t>
  </si>
  <si>
    <t>Knie Sterblichkeit (Wechseleingriff) stationärer Aufenthalt Nenner</t>
  </si>
  <si>
    <t>Knie Sterblichkeit (Wechseleingriff) stationärer Aufenthalt Quote</t>
  </si>
  <si>
    <t>Knie Sterblichkeit (Wechseleingriff) stationärer Aufenthalt Bewertung</t>
  </si>
  <si>
    <t>Knie Sterblichkeit (Wechseleingriff) stationärer Aufenthalt Kommentar Zentrum</t>
  </si>
  <si>
    <t>Knie Sterblichkeit (Wechseleingriff) stationärer Aufenthalt Bewertung Fachexperten</t>
  </si>
  <si>
    <t>Knie Sterblichkeit (Wechseleingriff) stationärer Aufenthalt Auditbericht Fachexperten</t>
  </si>
  <si>
    <t>Knie Sterblichkeit (Wechseleingriff) 90 Tage nach Index-OP Zähler</t>
  </si>
  <si>
    <t>Knie Sterblichkeit (Wechseleingriff) 90 Tage nach Index-OP Nenner</t>
  </si>
  <si>
    <t>Knie Sterblichkeit (Wechseleingriff) 90 Tage nach Index-OP Quote</t>
  </si>
  <si>
    <t>Knie Sterblichkeit (Wechseleingriff) 90 Tage nach Index-OP Bewertung</t>
  </si>
  <si>
    <t>Knie Sterblichkeit (Wechseleingriff) 90 Tage nach Index-OP Kommentar Zentrum</t>
  </si>
  <si>
    <t>Knie Sterblichkeit (Wechseleingriff) 90 Tage nach Index-OP Bewertung Fachexperten</t>
  </si>
  <si>
    <t>Knie Sterblichkeit (Wechseleingriff) 90 Tage nach Index-OP Auditbericht Fachexperten</t>
  </si>
  <si>
    <t>Knie Sterblichkeit (Frakturendoprothetik i.e.S.) 90 Tage nach Index-OP Zähler</t>
  </si>
  <si>
    <t>Knie Sterblichkeit (Frakturendoprothetik i.e.S.) 90 Tage nach Index-OP Nenner</t>
  </si>
  <si>
    <t>Knie Sterblichkeit (Frakturendoprothetik i.e.S.) 90 Tage nach Index-OP Quote</t>
  </si>
  <si>
    <t>Knie Sterblichkeit (Frakturendoprothetik i.e.S.) 90 Tage nach Index-OP Bewertung</t>
  </si>
  <si>
    <t>Knie Sterblichkeit (Frakturendoprothetik i.e.S.) 90 Tage nach Index-OP Kommentar Zentrum</t>
  </si>
  <si>
    <t>Knie Sterblichkeit (Frakturendoprothetik i.e.S.) 90 Tage nach Index-OP Bewertung Fachexperten</t>
  </si>
  <si>
    <t>Knie Sterblichkeit (Frakturendoprothetik i.e.S.) 90 Tage nach Index-OP Auditbericht Fachexperten</t>
  </si>
  <si>
    <t>Knie Sterblichkeit (Frakturendoprothetik i.e.S.) stationärer Aufenthalt Zähler</t>
  </si>
  <si>
    <t>Knie Sterblichkeit (Frakturendoprothetik i.e.S.) stationärer Aufenthalt Nenner</t>
  </si>
  <si>
    <t>Knie Sterblichkeit (Frakturendoprothetik i.e.S.) stationärer Aufenthalt Quote</t>
  </si>
  <si>
    <t>Knie Sterblichkeit (Frakturendoprothetik i.e.S.) stationärer Aufenthalt Bewertung</t>
  </si>
  <si>
    <t>Knie Sterblichkeit (Frakturendoprothetik i.e.S.) stationärer Aufenthalt Kommentar Zentrum</t>
  </si>
  <si>
    <t>Knie Sterblichkeit (Frakturendoprothetik i.e.S.) stationärer Aufenthalt Bewertung Fachexperten</t>
  </si>
  <si>
    <t>Knie Sterblichkeit (Frakturendoprothetik i.e.S.) stationärer Aufenthalt Auditbericht Fachexperten</t>
  </si>
  <si>
    <t>Knie Neurologische Komplikationen (Primärendoprothetik) stationärer Aufenthalt Zähler</t>
  </si>
  <si>
    <t>Knie Neurologische Komplikationen (Primärendoprothetik) stationärer Aufenthalt Nenner</t>
  </si>
  <si>
    <t>Knie Neurologische Komplikationen (Primärendoprothetik) stationärer Aufenthalt Quote</t>
  </si>
  <si>
    <t>Knie Neurologische Komplikationen (Primärendoprothetik) stationärer Aufenthalt Bewertung</t>
  </si>
  <si>
    <t>Knie Neurologische Komplikationen (Primärendoprothetik) stationärer Aufenthalt Kommentar Zentrum</t>
  </si>
  <si>
    <t>Knie Neurologische Komplikationen (Primärendoprothetik) stationärer Aufenthalt Bewertung Fachexperten</t>
  </si>
  <si>
    <t>Knie Neurologische Komplikationen (Primärendoprothetik) stationärer Aufenthalt Auditbericht Fachexperten</t>
  </si>
  <si>
    <t>Knie Neurologische Komplikationen (Primärendoprothetik) 90 Tage nach Index-OP Zähler</t>
  </si>
  <si>
    <t>Knie Neurologische Komplikationen (Primärendoprothetik) 90 Tage nach Index-OP Nenner</t>
  </si>
  <si>
    <t>Knie Neurologische Komplikationen (Primärendoprothetik) 90 Tage nach Index-OP Quote</t>
  </si>
  <si>
    <t>Knie Neurologische Komplikationen (Primärendoprothetik) 90 Tage nach Index-OP Bewertung</t>
  </si>
  <si>
    <t>Knie Neurologische Komplikationen (Primärendoprothetik) 90 Tage nach Index-OP Kommentar Zentrum</t>
  </si>
  <si>
    <t>Knie Neurologische Komplikationen (Primärendoprothetik) 90 Tage nach Index-OP Bewertung Fachexperten</t>
  </si>
  <si>
    <t>Knie Neurologische Komplikationen (Primärendoprothetik) 90 Tage nach Index-OP Auditbericht Fachexperten</t>
  </si>
  <si>
    <t>Knie Neurologische Komplikationen (Wechseleingriff) stationärer Aufenthalt Zähler</t>
  </si>
  <si>
    <t>Knie Neurologische Komplikationen (Wechseleingriff) stationärer Aufenthalt Nenner</t>
  </si>
  <si>
    <t>Knie Neurologische Komplikationen (Wechseleingriff) stationärer Aufenthalt Quote</t>
  </si>
  <si>
    <t>Knie Neurologische Komplikationen (Wechseleingriff) stationärer Aufenthalt Bewertung</t>
  </si>
  <si>
    <t>Knie Neurologische Komplikationen (Wechseleingriff) stationärer Aufenthalt Kommentar Zentrum</t>
  </si>
  <si>
    <t>Knie Neurologische Komplikationen (Wechseleingriff) stationärer Aufenthalt Bewertung Fachexperten</t>
  </si>
  <si>
    <t>Knie Neurologische Komplikationen (Wechseleingriff) stationärer Aufenthalt Auditbericht Fachexperten</t>
  </si>
  <si>
    <t>Knie Neurologische Komplikationen (Wechseleingriff) 90 Tage nach Index-OP Zähler</t>
  </si>
  <si>
    <t>Knie Neurologische Komplikationen (Wechseleingriff) 90 Tage nach Index-OP Nenner</t>
  </si>
  <si>
    <t>Knie Neurologische Komplikationen (Wechseleingriff) 90 Tage nach Index-OP Quote</t>
  </si>
  <si>
    <t>Knie Neurologische Komplikationen (Wechseleingriff) 90 Tage nach Index-OP Bewertung</t>
  </si>
  <si>
    <t>Knie Neurologische Komplikationen (Wechseleingriff) 90 Tage nach Index-OP Kommentar Zentrum</t>
  </si>
  <si>
    <t>Knie Neurologische Komplikationen (Wechseleingriff) 90 Tage nach Index-OP Bewertung Fachexperten</t>
  </si>
  <si>
    <t>Knie Neurologische Komplikationen (Wechseleingriff) 90 Tage nach Index-OP Auditbericht Fachexperten</t>
  </si>
  <si>
    <t>Knie Neurologische Komplikationen (Frakturendoprothetik i.e.S.) stationärer Aufenthalt Zähler</t>
  </si>
  <si>
    <t>Knie Neurologische Komplikationen (Frakturendoprothetik i.e.S.) stationärer Aufenthalt Nenner</t>
  </si>
  <si>
    <t>Knie Neurologische Komplikationen (Frakturendoprothetik i.e.S.) stationärer Aufenthalt Quote</t>
  </si>
  <si>
    <t>Knie Neurologische Komplikationen (Frakturendoprothetik i.e.S.) stationärer Aufenthalt Bewertung</t>
  </si>
  <si>
    <t>Knie Neurologische Komplikationen (Frakturendoprothetik i.e.S.) stationärer Aufenthalt Kommentar Zentrum</t>
  </si>
  <si>
    <t>Knie Neurologische Komplikationen (Frakturendoprothetik i.e.S.) stationärer Aufenthalt Bewertung Fachexperten</t>
  </si>
  <si>
    <t>Knie Neurologische Komplikationen (Frakturendoprothetik i.e.S.) stationärer Aufenthalt Auditbericht Fachexperten</t>
  </si>
  <si>
    <t>Knie Neurologische Komplikationen (Frakturendoprothetik i.e.S.) 90 Tage nach Index-OP Zähler</t>
  </si>
  <si>
    <t>Knie Neurologische Komplikationen (Frakturendoprothetik i.e.S.) 90 Tage nach Index-OP Nenner</t>
  </si>
  <si>
    <t>Knie Neurologische Komplikationen (Frakturendoprothetik i.e.S.) 90 Tage nach Index-OP Quote</t>
  </si>
  <si>
    <t>Knie Neurologische Komplikationen (Frakturendoprothetik i.e.S.) 90 Tage nach Index-OP Bewertung</t>
  </si>
  <si>
    <t>Knie Neurologische Komplikationen (Frakturendoprothetik i.e.S.) 90 Tage nach Index-OP Kommentar Zentrum</t>
  </si>
  <si>
    <t>Knie Neurologische Komplikationen (Frakturendoprothetik i.e.S.) 90 Tage nach Index-OP Bewertung Fachexperten</t>
  </si>
  <si>
    <t>Knie Neurologische Komplikationen (Frakturendoprothetik i.e.S.) 90 Tage nach Index-OP Auditbericht Fachexperten</t>
  </si>
  <si>
    <t>Primärendoprothese 
bei Fraktur</t>
  </si>
  <si>
    <t>Primär-endoprothese bei Hüft-Fraktur</t>
  </si>
  <si>
    <t>Primär-endoprothese bei Knie-Fraktur</t>
  </si>
  <si>
    <t>davon Anzahl der Primär-Hüft-Endoprothesen bei Frakturen, die außerhalb von 24 h operiert wurden</t>
  </si>
  <si>
    <t>Operativer Standort, Anzahl der Patientenzimmer</t>
  </si>
  <si>
    <t>KZ 2.3.2 Operativer Standort, Bettenzahl der Abteilung</t>
  </si>
  <si>
    <t>KZ 2.3.2 Operativer Standort, Anzahl der Patientenzimmer</t>
  </si>
  <si>
    <t>Anzahl Prüfungen pro Jahr (absolut)</t>
  </si>
  <si>
    <t>Kennzahlendefinition 
(absolut)</t>
  </si>
  <si>
    <t>Anzahl Konferenzen pro Jahr</t>
  </si>
  <si>
    <t>Anzahl Betten</t>
  </si>
  <si>
    <t>Anzahl Zimmer</t>
  </si>
  <si>
    <t>Anzahl Besprechungen pro Monat</t>
  </si>
  <si>
    <t>Anzahl Durchführung pro Woche</t>
  </si>
  <si>
    <t>Jahre</t>
  </si>
  <si>
    <t>Anzahl Durchführungen pro Jahr</t>
  </si>
  <si>
    <t>Anzahl Veranstaltungen pro Jahr</t>
  </si>
  <si>
    <t>Anzahl Meldungen pro Jahr</t>
  </si>
  <si>
    <t>Meldungen</t>
  </si>
  <si>
    <t>Knie Rate an Re-Interventionen aufgrund operativ behandlungsbedürftiger Probleme stationärer Aufenthalt Zähler</t>
  </si>
  <si>
    <t>Knie Rate an Re-Interventionen aufgrund operativ behandlungsbedürftiger Probleme stationärer Aufenthalt Nenner</t>
  </si>
  <si>
    <t>Knie Rate an Re-Interventionen aufgrund operativ behandlungsbedürftiger Probleme stationärer Aufenthalt Quote</t>
  </si>
  <si>
    <t>Knie Rate an Re-Interventionen aufgrund operativ behandlungsbedürftiger Probleme stationärer Aufenthalt Bewertung</t>
  </si>
  <si>
    <t>Knie Rate an Re-Interventionen aufgrund operativ behandlungsbedürftiger Probleme stationärer Aufenthalt Kommentar Zentrum</t>
  </si>
  <si>
    <t>Knie Rate an Re-Interventionen aufgrund operativ behandlungsbedürftiger Probleme stationärer Aufenthalt Bewertung Fachexperten</t>
  </si>
  <si>
    <t>Knie Rate an Re-Interventionen aufgrund operativ behandlungsbedürftiger Probleme stationärer Aufenthalt Auditbericht Fachexperten</t>
  </si>
  <si>
    <t>Knie Rate an Re-Interventionen aufgrund operativ behandlungsbedürftiger Probleme 90 Tage nach Index-OP Zähler</t>
  </si>
  <si>
    <t>Knie Rate an Re-Interventionen aufgrund operativ behandlungsbedürftiger Probleme 90 Tage nach Index-OP Nenner</t>
  </si>
  <si>
    <t>Knie Rate an Re-Interventionen aufgrund operativ behandlungsbedürftiger Probleme 90 Tage nach Index-OP Quote</t>
  </si>
  <si>
    <t>Knie Rate an Re-Interventionen aufgrund operativ behandlungsbedürftiger Probleme 90 Tage nach Index-OP Bewertung</t>
  </si>
  <si>
    <t>Knie Rate an Re-Interventionen aufgrund operativ behandlungsbedürftiger Probleme 90 Tage nach Index-OP Kommentar Zentrum</t>
  </si>
  <si>
    <t>Knie Rate an Re-Interventionen aufgrund operativ behandlungsbedürftiger Probleme 90 Tage nach Index-OP Bewertung Fachexperten</t>
  </si>
  <si>
    <t>Knie Rate an Re-Interventionen aufgrund operativ behandlungsbedürftiger Probleme 90 Tage nach Index-OP Auditbericht Fachexperten</t>
  </si>
  <si>
    <t>höchster korrekter Wert</t>
  </si>
  <si>
    <t>niedrigster korrekter Wert</t>
  </si>
  <si>
    <t>Falldokumentation, wenn nicht 0%</t>
  </si>
  <si>
    <t>Falldokumentation, wenn nicht 100%</t>
  </si>
  <si>
    <t>Primär-endoprothese bei Fraktur</t>
  </si>
  <si>
    <t>100 %</t>
  </si>
  <si>
    <t>&lt; 5 % der Patienten weisen eine Operationsdauer von &lt; 40 min oder &gt; 100 min auf</t>
  </si>
  <si>
    <t>&lt; 2 % (bezogen auf Primärendoprothetik)</t>
  </si>
  <si>
    <t>&lt; 3 % (bezogen auf Primärendoprothetik)</t>
  </si>
  <si>
    <t>&lt; 4 % (bezogen auf Frakturendoprothesen i.e.S)</t>
  </si>
  <si>
    <t>&lt; 4 % (bezogen auf Primärendoprothetik)</t>
  </si>
  <si>
    <t>&lt; 5 % über 50° Inklination (postoperativ)</t>
  </si>
  <si>
    <r>
      <t xml:space="preserve">Tragachsenwinkel 
</t>
    </r>
    <r>
      <rPr>
        <b/>
        <sz val="10"/>
        <color theme="1"/>
        <rFont val="Arial"/>
        <family val="2"/>
      </rPr>
      <t>(Primärendoprothetik)</t>
    </r>
  </si>
  <si>
    <r>
      <t xml:space="preserve">Tragachsenwinkel
</t>
    </r>
    <r>
      <rPr>
        <b/>
        <sz val="10"/>
        <color theme="1"/>
        <rFont val="Arial"/>
        <family val="2"/>
      </rPr>
      <t>(Wechseleingriff)</t>
    </r>
  </si>
  <si>
    <r>
      <rPr>
        <sz val="10"/>
        <color theme="1"/>
        <rFont val="Arial"/>
        <family val="2"/>
      </rPr>
      <t>Sterblichkeit</t>
    </r>
    <r>
      <rPr>
        <b/>
        <sz val="10"/>
        <color theme="1"/>
        <rFont val="Arial"/>
        <family val="2"/>
      </rPr>
      <t xml:space="preserve">
(Frakturendoprothetik i.e.S.)</t>
    </r>
  </si>
  <si>
    <t>&lt; 5 % der Patienten weisen eine Operationsdauer von &lt; 40 min oder &gt; 120 min auf</t>
  </si>
  <si>
    <t>Meldungen an das BfArM bzgl. Vorkommnissen nach § 3 Abs. 2 bis 4 des MPSV</t>
  </si>
  <si>
    <t>mind. 1x jährlich</t>
  </si>
  <si>
    <t>mind. 1x monatlich mit Nachweis</t>
  </si>
  <si>
    <t>mind. 1x wöchentlich Durchführung der Sprechstunde</t>
  </si>
  <si>
    <t>nicht gemeldete Patienten</t>
  </si>
  <si>
    <t>Veranstaltungen für Patienten (Informations-veranstaltungen)</t>
  </si>
  <si>
    <t>mind. 1 Jahr Weiterbildungsbefugnis im Bereich Orthopädie und Unfallchirurgie außerhalb des Common Trunk 
oder 1 Jahr Weiterbildungsbefugnis Spezielle Orthopädische Chirurgie</t>
  </si>
  <si>
    <t>mind. 2 Jahre Weiterbildungsbefugnis im Bereich Orthopädie und Unfallchirurgie außerhalb des Common Trunk 
oder 2 Jahre Weiterbildungsbefugnis Spezielle Orthopädische Chirurgie</t>
  </si>
  <si>
    <t>Anzahl endoprothetischer Eingriffe Hüfte gesamt:</t>
  </si>
  <si>
    <t>Anzahl endoprothetischer Eingriffe Knie gesamt:</t>
  </si>
  <si>
    <t>Keine Inanspruchnahme der Sonderregelung, bitte weiter nach unten scrollen!</t>
  </si>
  <si>
    <t>[# 3 oder 12 Monate Kennzahlenvorjahr post-op]</t>
  </si>
  <si>
    <t>Prä-/ intraoperativ (dokumentiert)</t>
  </si>
  <si>
    <r>
      <t xml:space="preserve">Anzahl periprothetischer Fissuren und / oder Frakturen mit Bedarf einer osteosynthetischen Versorgung oder erforderliche Modifikation des Nachbehandlungsprotokolls 
</t>
    </r>
    <r>
      <rPr>
        <b/>
        <sz val="10"/>
        <color theme="1"/>
        <rFont val="Arial"/>
        <family val="2"/>
      </rPr>
      <t>(Primärendoprothetik)</t>
    </r>
    <r>
      <rPr>
        <sz val="10"/>
        <color theme="1"/>
        <rFont val="Arial"/>
        <family val="2"/>
      </rPr>
      <t xml:space="preserve"> **</t>
    </r>
  </si>
  <si>
    <r>
      <t xml:space="preserve">Anzahl periprothetischer Fissuren und / oder Frakturen mit Bedarf einer osteosynthetischen Versorgung oder erforderliche Modifikation des Nachbehandlungsprotokolls
</t>
    </r>
    <r>
      <rPr>
        <b/>
        <sz val="10"/>
        <color theme="1"/>
        <rFont val="Arial"/>
        <family val="2"/>
      </rPr>
      <t xml:space="preserve">(Wechseleingriff) </t>
    </r>
    <r>
      <rPr>
        <sz val="10"/>
        <color theme="1"/>
        <rFont val="Arial"/>
        <family val="2"/>
      </rPr>
      <t>**</t>
    </r>
  </si>
  <si>
    <r>
      <t xml:space="preserve">Anzahl periprothetischer Fissuren und / oder Frakturen mit Bedarf einer osteosynthetischen Versorgung oder erforderliche Modifikation des Nachbehandlungsprotokolls
</t>
    </r>
    <r>
      <rPr>
        <b/>
        <sz val="10"/>
        <color theme="1"/>
        <rFont val="Arial"/>
        <family val="2"/>
      </rPr>
      <t>(Wechseleingriff)</t>
    </r>
    <r>
      <rPr>
        <sz val="10"/>
        <color theme="1"/>
        <rFont val="Arial"/>
        <family val="2"/>
      </rPr>
      <t xml:space="preserve"> **</t>
    </r>
  </si>
  <si>
    <r>
      <t xml:space="preserve">Anzahl periprothetischer Fissuren und / oder Frakturen mit Bedarf einer osteosynthetischen Versorgung oder erforderliche Modifikation des Nachbehandlungsprotokolls
</t>
    </r>
    <r>
      <rPr>
        <b/>
        <sz val="10"/>
        <color theme="1"/>
        <rFont val="Arial"/>
        <family val="2"/>
      </rPr>
      <t>(Frakturendoprothetik i.e.S.)</t>
    </r>
    <r>
      <rPr>
        <sz val="10"/>
        <color theme="1"/>
        <rFont val="Arial"/>
        <family val="2"/>
      </rPr>
      <t xml:space="preserve"> **</t>
    </r>
  </si>
  <si>
    <t>Patientenkommunikation / Auswertung Patientenbefragung</t>
  </si>
  <si>
    <t>Registrier-Nummer</t>
  </si>
  <si>
    <r>
      <t>Die Daten zur Erhebung d</t>
    </r>
    <r>
      <rPr>
        <sz val="10"/>
        <rFont val="Arial"/>
        <family val="2"/>
      </rPr>
      <t xml:space="preserve">er Ergebnisqualität </t>
    </r>
    <r>
      <rPr>
        <sz val="10"/>
        <color theme="1"/>
        <rFont val="Arial"/>
        <family val="2"/>
      </rPr>
      <t>beziehen sich auf das Kalenderjahr</t>
    </r>
  </si>
  <si>
    <t>Titel, Vorname, Name</t>
  </si>
  <si>
    <t>Nieder-gelassen</t>
  </si>
  <si>
    <t>SOC*</t>
  </si>
  <si>
    <t>Inanspruchnahme einer Sonderregelung</t>
  </si>
  <si>
    <t>Nicht- (Senior-) Hauptoperateure werden hier nicht angegeben.</t>
  </si>
  <si>
    <t>gemäß Erhebungsbogen EndoCert für EndoProthetikZentren und EndoProthetikZentren der Maximalversorgung</t>
  </si>
  <si>
    <t>Anzahl nicht gemeldeter Patienten pro Jahr</t>
  </si>
  <si>
    <t>(Zentrum):</t>
  </si>
  <si>
    <t>und Erklärungen</t>
  </si>
  <si>
    <t>Bewertung Fachexperte:</t>
  </si>
  <si>
    <t>Anforderung wird erfüllt</t>
  </si>
  <si>
    <t>Abweichung, Nachbesserung erforderlich</t>
  </si>
  <si>
    <t>Auditbericht</t>
  </si>
  <si>
    <t>Weitere Beschreibungen und Erklärungen (Zentrum) (elektive Eingriffe):</t>
  </si>
  <si>
    <t>Weitere Beschreibungen und Erklärungen (Zentrum) (Fraktureingriffe):</t>
  </si>
  <si>
    <t>Bewertung 
Fachexperte (Fraktureingriffe):</t>
  </si>
  <si>
    <t>Auditbericht Fachexperte (Fraktureingriffe):</t>
  </si>
  <si>
    <t>Bewertung 
Fachexperte 
(elektive Eingriffe):</t>
  </si>
  <si>
    <t>Auditbericht Fachexperte (elektive Eingriffe):</t>
  </si>
  <si>
    <t>Auditbericht Fachexperte 
(elektive Eingriffe):</t>
  </si>
  <si>
    <t>Bewertung 
Fachexperte 
(Fraktureingriffe):</t>
  </si>
  <si>
    <t>Auditbericht Fachexperte A/H (Fraktureingriffe):</t>
  </si>
  <si>
    <t>Auditbericht Fachexperte A/H (elektive Eingriffe):</t>
  </si>
  <si>
    <t>Die Verweise ab Zelle W2 sind indirekt gestaltet. Sobald sich im Tabellenblatt 2.2.3_Fallzahlen etwas verschiebt, sind die Formeln neu zu erstellen.</t>
  </si>
  <si>
    <t>elektiv Prüfung Eingabe sonstige Operateure</t>
  </si>
  <si>
    <t>Fraktur Prüfung Eingabe sonstige Operateure</t>
  </si>
  <si>
    <t>Auditbericht Fachexperte Fallzahlen Zentrum (Kapitel 2.1 EHB):</t>
  </si>
  <si>
    <t>Hinweis(e)</t>
  </si>
  <si>
    <t>Bewertung Fachexperte Zusammenfassung:</t>
  </si>
  <si>
    <t>Weitere Beschreibungen und Erklärungen Zusammenfassung:</t>
  </si>
  <si>
    <t>A/H Fallzahlen Zentrum (Kapitel 2.1 EHB):</t>
  </si>
  <si>
    <t>Auditbericht Fachexperte Fallzahlen (S-)HO 
(Kapitel 2.2.3 EHB):</t>
  </si>
  <si>
    <t>A/H Fallzahlen (S-)HO 
(Kapitel 2.2.3 EHB):</t>
  </si>
  <si>
    <t>elektiv verketten</t>
  </si>
  <si>
    <t>Fraktur verketten</t>
  </si>
  <si>
    <t>Primäre Tumor-endoprothese Knie assistiert</t>
  </si>
  <si>
    <t>KZ 2.2.1 Konferenz im Rahmen eines Leitungsgremiums Bewertung</t>
  </si>
  <si>
    <t>KZ 2.2.1 Konferenz im Rahmen eines Leitungsgremiums Kommentar Zentrum</t>
  </si>
  <si>
    <t>KZ 2.2.1 Konferenz im Rahmen eines Leitungsgremiums Bewertung FE</t>
  </si>
  <si>
    <t>KZ 2.2.1 Konferenz im Rahmen eines Leitungsgremiums Auditbericht FE</t>
  </si>
  <si>
    <t>Keine Eingabe von Fallzahlen erforderlich, automatische Summenbildung aus den Angaben im Tabellenblatt "2.2.3 Fallzahlen", Angabe von Erklärungen zu den Fallzahlen möglich.</t>
  </si>
  <si>
    <t>Bei Überwachungs- und Wiederholaudits: Automatischer Übertrag des Nenners aus den Angaben im Tabellenblatt "2.2.3 Fallzahlen".</t>
  </si>
  <si>
    <t>Hemiprotheseneingriffe</t>
  </si>
  <si>
    <t>Summe elektive Primärendoprotheseneingriffe Hüfte</t>
  </si>
  <si>
    <t>Summe elektive Primärendoprotheseneingriffe Knie</t>
  </si>
  <si>
    <t>Summe  primäre Hüftfrakturendoprotheseneingriffe</t>
  </si>
  <si>
    <t>bikondyläre Totalendoprothesen</t>
  </si>
  <si>
    <t>Eingriffe, die außerhalb von 24h operiert wurden</t>
  </si>
  <si>
    <t>davon Anzahl der Hemiprotheseneingriffe bei Hüftfraktur-Endoprothesen</t>
  </si>
  <si>
    <t>davon Hemiprothesen</t>
  </si>
  <si>
    <t>davon bikondyläre TEP</t>
  </si>
  <si>
    <t>zzgl. Fälle ohne S/HO</t>
  </si>
  <si>
    <t>Hemiprotheseneingriffe bei Hüftprimär-Endoprothesen</t>
  </si>
  <si>
    <t>Bikondyläre TEP bei Knieprimär-Endoprothesen</t>
  </si>
  <si>
    <t>Hemiprotheseneingriffe bei Hüftfraktur-Endoprothesen</t>
  </si>
  <si>
    <r>
      <t xml:space="preserve">Diese Datei wurde mit Microsoft Office2013 erstellt. Die Verwendung von älteren Office-Versionen oder anderen Kalkulationsprogrammen kann unter Umständen zu Einschränkungen und Funktionalitätsverlusten führen.
</t>
    </r>
    <r>
      <rPr>
        <b/>
        <sz val="10"/>
        <color theme="9" tint="-0.249977111117893"/>
        <rFont val="Arial"/>
        <family val="2"/>
      </rPr>
      <t>Wichtig: Die Eingaben sind abhängig von der gewählten Zentrumsart (EndoProthetikZentrum bzw. EndoProthetikZentrum der Maximalversorgung). Bitte wählen Sie im Tabellenblatt "Allgemeine Angaben" daher zuerst die Zentrumsart aus und tätigen Sie erst danach weitere Eingaben.</t>
    </r>
  </si>
  <si>
    <r>
      <t xml:space="preserve">davon Wechsel </t>
    </r>
    <r>
      <rPr>
        <sz val="10"/>
        <color theme="1"/>
        <rFont val="Arial"/>
        <family val="2"/>
      </rPr>
      <t>(inkl. EP-Wechsel bei periprothetischer Fraktur)</t>
    </r>
  </si>
  <si>
    <t>davon Anzahl der Hemiprotheseneingriffe bei Primärendoprothesen Hüfte</t>
  </si>
  <si>
    <t>davon Anzahl der bikondylären TEP bei Primärendoprothesen Knie</t>
  </si>
  <si>
    <t>elektiver Primärendopro-theseneingriff Hüfte</t>
  </si>
  <si>
    <t>elektiver Primärendopro-theseneingriff Knie</t>
  </si>
  <si>
    <t>Elektiver Primärendo-prothesen-eingriff</t>
  </si>
  <si>
    <t>Anzahl der elektiven Primärendoprotheseneingriffe Knie:</t>
  </si>
  <si>
    <t>Anzahl der elektiven Primärendoprotheseneingriffe Hüfte:</t>
  </si>
  <si>
    <t>Anforderung</t>
  </si>
  <si>
    <t>Die rechnerisch ermittelte Quote in % ist immer in Relation zur zugrundeliegenden Fallzahl zu betrachten. Für eine Bewertung im Rahmen der Zertifizierung ist die Falldokumentation relevant.</t>
  </si>
  <si>
    <t>Summe Endoprothesen-Wechsel Knie:</t>
  </si>
  <si>
    <t>Summe Endoprothesen-Wechsel Hüfte:</t>
  </si>
  <si>
    <r>
      <t xml:space="preserve">Präoperative Prothesenplanung 
</t>
    </r>
    <r>
      <rPr>
        <b/>
        <sz val="10"/>
        <color theme="1"/>
        <rFont val="Arial"/>
        <family val="2"/>
      </rPr>
      <t>(Primärendoprothetik)</t>
    </r>
  </si>
  <si>
    <r>
      <t xml:space="preserve">Präoperative Prothesenplanung 
</t>
    </r>
    <r>
      <rPr>
        <b/>
        <sz val="10"/>
        <color theme="1"/>
        <rFont val="Arial"/>
        <family val="2"/>
      </rPr>
      <t>(Wechseleingriff)</t>
    </r>
  </si>
  <si>
    <r>
      <t xml:space="preserve">Präoperative Prothesenplanung 
</t>
    </r>
    <r>
      <rPr>
        <b/>
        <sz val="10"/>
        <color theme="1"/>
        <rFont val="Arial"/>
        <family val="2"/>
      </rPr>
      <t>(Frakturendoprothetik i.e.S.)</t>
    </r>
  </si>
  <si>
    <t>Falldokumentation der Patienten mit &gt; +/- 3° Abweichung</t>
  </si>
  <si>
    <t>100 %
Falldokumentation – Darstellung im Audit</t>
  </si>
  <si>
    <t>Falldokumentation – Darstellung im Audit</t>
  </si>
  <si>
    <r>
      <t xml:space="preserve">Schnitt-Naht-Zeit
</t>
    </r>
    <r>
      <rPr>
        <b/>
        <sz val="10"/>
        <color theme="1"/>
        <rFont val="Arial"/>
        <family val="2"/>
      </rPr>
      <t>(Primärendoprothetik)</t>
    </r>
  </si>
  <si>
    <r>
      <rPr>
        <sz val="10"/>
        <color theme="1"/>
        <rFont val="Arial"/>
        <family val="2"/>
      </rPr>
      <t xml:space="preserve">Schnitt-Naht-Zeit  </t>
    </r>
    <r>
      <rPr>
        <b/>
        <sz val="10"/>
        <color theme="1"/>
        <rFont val="Arial"/>
        <family val="2"/>
      </rPr>
      <t xml:space="preserve">
(Frakturendoprothetik i.e.S.)</t>
    </r>
  </si>
  <si>
    <r>
      <t xml:space="preserve">Schnitt-Naht-Zeit 
</t>
    </r>
    <r>
      <rPr>
        <b/>
        <sz val="10"/>
        <color theme="1"/>
        <rFont val="Arial"/>
        <family val="2"/>
      </rPr>
      <t>(Primärendoprothetik)</t>
    </r>
  </si>
  <si>
    <t>Anzahl der Wechsel-OPs Hüfte:</t>
  </si>
  <si>
    <t>Anzahl der Wechsel-OPs Knie:</t>
  </si>
  <si>
    <t>"Wert-Begründung" - Bitte bereiten Sie für das Audit Begründungen (Falldokumentation) vor.</t>
  </si>
  <si>
    <t>Version</t>
  </si>
  <si>
    <t xml:space="preserve">Version </t>
  </si>
  <si>
    <r>
      <t xml:space="preserve">Dieses Datenblatt </t>
    </r>
    <r>
      <rPr>
        <sz val="10"/>
        <color theme="1"/>
        <rFont val="Arial"/>
        <family val="2"/>
      </rPr>
      <t>bildet zusammen mit dem</t>
    </r>
    <r>
      <rPr>
        <sz val="10"/>
        <color rgb="FF000000"/>
        <rFont val="Arial"/>
        <family val="2"/>
      </rPr>
      <t xml:space="preserve"> Erhebungsbogen d</t>
    </r>
    <r>
      <rPr>
        <sz val="10"/>
        <color theme="1"/>
        <rFont val="Arial"/>
        <family val="2"/>
      </rPr>
      <t>ie</t>
    </r>
    <r>
      <rPr>
        <sz val="10"/>
        <color rgb="FF000000"/>
        <rFont val="Arial"/>
        <family val="2"/>
      </rPr>
      <t xml:space="preserve"> gültige Dokument</t>
    </r>
    <r>
      <rPr>
        <sz val="10"/>
        <color theme="1"/>
        <rFont val="Arial"/>
        <family val="2"/>
      </rPr>
      <t>engrundlage</t>
    </r>
    <r>
      <rPr>
        <sz val="10"/>
        <color rgb="FF000000"/>
        <rFont val="Arial"/>
        <family val="2"/>
      </rPr>
      <t xml:space="preserve"> für die Zertifizierung von EndoProthetikZentren. </t>
    </r>
    <r>
      <rPr>
        <sz val="10"/>
        <color theme="1"/>
        <rFont val="Arial"/>
        <family val="2"/>
      </rPr>
      <t>Das Datenblatt</t>
    </r>
    <r>
      <rPr>
        <sz val="10"/>
        <color rgb="FF000000"/>
        <rFont val="Arial"/>
        <family val="2"/>
      </rPr>
      <t xml:space="preserve"> ersetzt </t>
    </r>
    <r>
      <rPr>
        <sz val="10"/>
        <color theme="1"/>
        <rFont val="Arial"/>
        <family val="2"/>
      </rPr>
      <t xml:space="preserve">sowohl die Tabelle in Kapitel 2.2.3 und das frühere Kapitel 8 im Erhebungsbogen als auch das Excel-Dokument „Qualitätsindikatoren“. 
Das Ziel der Datenerfassung besteht in der verständlichen und zusammenfassenden Darstellung der zertifizierungsrelevanten Daten. Abweichungen von Sollwerten sind mit Erläuterungen zu hinterlegen und werden im Audit geprüft. </t>
    </r>
    <r>
      <rPr>
        <b/>
        <sz val="10"/>
        <color theme="1"/>
        <rFont val="Arial"/>
        <family val="2"/>
      </rPr>
      <t>Ein genereller Ausschluss von dem Zertifizierungsverfahren aufgrund der Nicht-Erfüllung von Qualitätsindikatoren soll und kann somit nicht ausgesprochen werden.
Die rechnerisch ermittelte Quote in % ist immer in Relation zur zugrundeliegenden Fallzahl zu betrachten. Für eine Bewertung im Rahmen der Zertifizierung ist die Falldokumentation relevant.</t>
    </r>
    <r>
      <rPr>
        <sz val="10"/>
        <color theme="1"/>
        <rFont val="Arial"/>
        <family val="2"/>
      </rPr>
      <t xml:space="preserve">
Sollten die vorgegebenen Zeilen nicht ausreichen, da an Ihrem Zentrum weitergehende Strukturen ergänzende Felder bedingen (z. B. mehr Senior- oder Hauptoperateure tätig als Eingabemöglichkeiten vorhanden), wenden Sie sich bitte an ClarCert.
Sollte ein Datenjahr aufgrund der Terminierung des Audits ausgelassen werden, so sind die Daten aus zwei Kalenderjahren zu erheben und einzureichen, um eine zusammenhängende Datenstruktur zu erhalten (pro Datenjahr ein Datenblatt).</t>
    </r>
  </si>
  <si>
    <t>Datum Zugang</t>
  </si>
  <si>
    <t>Datum Abgang</t>
  </si>
  <si>
    <t>FA Chir. (alte WBO vor 2003)</t>
  </si>
  <si>
    <t>Die neue Sonderregelung kann nur noch von Zentren in Anspruch genommen werden, die eine Sondergenehmigung zur Verlängerung bis 01.08.2019 erhalten haben.</t>
  </si>
  <si>
    <t>entfällt</t>
  </si>
  <si>
    <t>durchschnittliche Minuten Wartezeit</t>
  </si>
  <si>
    <t>Bearbeitungsqualität</t>
  </si>
  <si>
    <t>Fehlerstatus bei 'Allgemeine Angaben'</t>
  </si>
  <si>
    <t>Statusmeldung QI-Hüfte</t>
  </si>
  <si>
    <t>Statusmeldung QI-Knie</t>
  </si>
  <si>
    <t>Dateiname</t>
  </si>
  <si>
    <t>Eingabe ausstehend und zwingend erforderlich, Zählerfeld leer lassen wenn keine Eingabe erforderlich wäre</t>
  </si>
  <si>
    <r>
      <t xml:space="preserve">Pfanneninklination im Röntgenbild 
</t>
    </r>
    <r>
      <rPr>
        <b/>
        <sz val="10"/>
        <color theme="1"/>
        <rFont val="Arial"/>
        <family val="2"/>
      </rPr>
      <t>(Versorgung mit einer TEP bei Frakturendoprothetik i.e.S.)</t>
    </r>
  </si>
  <si>
    <t>Die Tabelle ist nur verpflichtend bei Inanspruchnahme der alten Sonderregelung für mindestens einen Hauptoperateur (aktueller Stand zum Audit) auszufüllen. Einzutragen sind die Fallzahlen seit 2009. Prognosen sind nicht erforderlich.</t>
  </si>
  <si>
    <t>Fallzahlen 2018 Sonderregelung</t>
  </si>
  <si>
    <t>Wenn ein neues Fallzahljahr bei 'Allgemeine Angaben ergänzt wird, sind die SVERWEISE aller bisherigen Fallzahljahr in diesem Tabellenblatt anzupassen.</t>
  </si>
  <si>
    <t>Phase 3_1. Überwachungsaudit</t>
  </si>
  <si>
    <t>Phase 3_2. Überwachungsaudit</t>
  </si>
  <si>
    <t>Phase 4_3. Wiederholaudit</t>
  </si>
  <si>
    <t>Es wurden mehr Assistenzeingriffe angegeben als (S-)HOs den Nicht-HOs assistiert haben. Falls Eingriffe der (S-)HOs doppelt gezählt wurden, korrigieren Sie bitte die Angaben. Jeder Eingriff darf nur einem (S-)HO zugeordnet werden. Bitte begründen Sie die Differenzen im Feld unterhalb. Begründbare Unterschiede sind denkbar/möglich:</t>
  </si>
  <si>
    <t>Falldokumentation der Patienten über 50° Inklination (postoperativ)
(Anforderung: Inklination unter 50° (postoperativ))</t>
  </si>
  <si>
    <t>Fallzahlen 2019 Sonderregelung</t>
  </si>
  <si>
    <t>Anzahl der Hemiprothesen bei Frakturendoprothetik Hüfte</t>
  </si>
  <si>
    <t>stationärer 
Aufenthalt einschließlich Zeitraum bis 90 Tage nach Index-OP</t>
  </si>
  <si>
    <t>&lt; 3 % (bezogen auf Frakturendoprothetik)</t>
  </si>
  <si>
    <t>Angabe der Anzahl der operierten endoprothetischen Versorgungen je (Senior-) Hauptoperateur sowie die Summe der Eingriffe von sonstigen Operateuren unter Assistenz eines (S-)HO (Spalte "Operationen mit Beteilung eines (S-)HO - Qualifizierungsassistenzen Summe der sonstigen Operateure" des kompletten letzten Kalenderjahres vor dem Audit (z. B. Auditjahr 2021 --&gt; Datenjahr 2020).
Die Fallzahlen weiterer Operationen, bei denen der Operateur kein (Senior-) Hauptoperateur ist und kein (Senior-) Hauptoperateur assistiert hat, werden in der Spalte "Summe Operationen ohne Beteilung eines (S-)HO" zusammengefasst. Bitte beachten Sie, dass Eingriffe von Operateuren ohne Beteiligung eines (Senior- und) Hauptoperateurs begründet werden müssen.</t>
  </si>
  <si>
    <t>Hüfte Periprothetische Infektion (Primärendoprothetik) Stationärer Aufenthalt + 90 Tage nach Index-OP Zähler</t>
  </si>
  <si>
    <t>Hüfte Periprothetische Infektion (Primärendoprothetik) Stationärer Aufenthalt + 90 Tage nach Index-OP Nenner</t>
  </si>
  <si>
    <t>Hüfte Periprothetische Infektion (Primärendoprothetik) Stationärer Aufenthalt + 90 Tage nach Index-OP Quote</t>
  </si>
  <si>
    <t>Hüfte Periprothetische Infektion (Primärendoprothetik) Stationärer Aufenthalt + 90 Tage nach Index-OP Bewertung</t>
  </si>
  <si>
    <t>Hüfte Periprothetische Infektion (Primärendoprothetik) Stationärer Aufenthalt + 90 Tage nach Index-OP Kommentar Zentrum</t>
  </si>
  <si>
    <t>Hüfte Periprothetische Infektion (Primärendoprothetik) Stationärer Aufenthalt + 90 Tage nach Index-OP Bewertung Fachexperten</t>
  </si>
  <si>
    <t>Hüfte Periprothetische Infektion (Primärendoprothetik) Stationärer Aufenthalt + 90 Tage nach Index-OP Auditbericht Fachexperten</t>
  </si>
  <si>
    <t>Hüfte Periprothetische Infektion (Wechseleingriff) Stationärer Aufenthalt + 90 Tage nach Index-OP Zähler</t>
  </si>
  <si>
    <t>Hüfte Periprothetische Infektion (Wechseleingriff) Stationärer Aufenthalt + 90 Tage nach Index-OP Nenner</t>
  </si>
  <si>
    <t>Hüfte Periprothetische Infektion (Wechseleingriff) Stationärer Aufenthalt + 90 Tage nach Index-OP Quote</t>
  </si>
  <si>
    <t>Hüfte Periprothetische Infektion (Wechseleingriff) Stationärer Aufenthalt + 90 Tage nach Index-OP Bewertung</t>
  </si>
  <si>
    <t>Hüfte Periprothetische Infektion (Wechseleingriff) Stationärer Aufenthalt + 90 Tage nach Index-OP Kommentar Zentrum</t>
  </si>
  <si>
    <t>Hüfte Periprothetische Infektion (Wechseleingriff) Stationärer Aufenthalt + 90 Tage nach Index-OP Bewertung Fachexperten</t>
  </si>
  <si>
    <t>Hüfte Periprothetische Infektion (Wechseleingriff) Stationärer Aufenthalt + 90 Tage nach Index-OP Auditbericht Fachexperten</t>
  </si>
  <si>
    <t>Hüfte Periprothetische Infektion (Frakturendoprothetik i.e.S.) Stationärer Aufenthalt + 90 Tage nach Index-OP Zähler</t>
  </si>
  <si>
    <t>Hüfte Periprothetische Infektion (Frakturendoprothetik i.e.S.) Stationärer Aufenthalt + 90 Tage nach Index-OP Nenner</t>
  </si>
  <si>
    <t>Hüfte Periprothetische Infektion (Frakturendoprothetik i.e.S.) Stationärer Aufenthalt + 90 Tage nach Index-OP Quote</t>
  </si>
  <si>
    <t>Hüfte Periprothetische Infektion (Frakturendoprothetik i.e.S.) Stationärer Aufenthalt + 90 Tage nach Index-OP Bewertung</t>
  </si>
  <si>
    <t>Hüfte Periprothetische Infektion (Frakturendoprothetik i.e.S.) Stationärer Aufenthalt + 90 Tage nach Index-OP Kommentar Zentrum</t>
  </si>
  <si>
    <t>Hüfte Periprothetische Infektion (Frakturendoprothetik i.e.S.) Stationärer Aufenthalt + 90 Tage nach Index-OP Bewertung Fachexperten</t>
  </si>
  <si>
    <t>Hüfte Periprothetische Infektion (Frakturendoprothetik i.e.S.) Stationärer Aufenthalt + 90 Tage nach Index-OP Auditbericht Fachexperten</t>
  </si>
  <si>
    <t>Knie Periprothetische Infektion (Primärendoprothetik) Stationärer Aufenthalt + 90 Tage nach Index-OP Zähler</t>
  </si>
  <si>
    <t>Knie Periprothetische Infektion (Primärendoprothetik) Stationärer Aufenthalt + 90 Tage nach Index-OP Nenner</t>
  </si>
  <si>
    <t>Knie Periprothetische Infektion (Primärendoprothetik) Stationärer Aufenthalt + 90 Tage nach Index-OP Quote</t>
  </si>
  <si>
    <t>Knie Periprothetische Infektion (Primärendoprothetik) Stationärer Aufenthalt + 90 Tage nach Index-OP Bewertung</t>
  </si>
  <si>
    <t>Knie Periprothetische Infektion (Primärendoprothetik) Stationärer Aufenthalt + 90 Tage nach Index-OP Kommentar Zentrum</t>
  </si>
  <si>
    <t>Knie Periprothetische Infektion (Primärendoprothetik) Stationärer Aufenthalt + 90 Tage nach Index-OP Bewertung Fachexperten</t>
  </si>
  <si>
    <t>Knie Periprothetische Infektion (Primärendoprothetik) Stationärer Aufenthalt + 90 Tage nach Index-OP Auditbericht Fachexperten</t>
  </si>
  <si>
    <t>Knie Periprothetische Infektion (Wechseleingriff) Stationärer Aufenthalt + 90 Tage nach Index-OP Zähler</t>
  </si>
  <si>
    <t>Knie Periprothetische Infektion (Wechseleingriff) Stationärer Aufenthalt + 90 Tage nach Index-OP Nenner</t>
  </si>
  <si>
    <t>Knie Periprothetische Infektion (Wechseleingriff) Stationärer Aufenthalt + 90 Tage nach Index-OP Quote</t>
  </si>
  <si>
    <t>Knie Periprothetische Infektion (Wechseleingriff) Stationärer Aufenthalt + 90 Tage nach Index-OP Bewertung</t>
  </si>
  <si>
    <t>Knie Periprothetische Infektion (Wechseleingriff) Stationärer Aufenthalt + 90 Tage nach Index-OP Kommentar Zentrum</t>
  </si>
  <si>
    <t>Knie Periprothetische Infektion (Wechseleingriff) Stationärer Aufenthalt + 90 Tage nach Index-OP Bewertung Fachexperten</t>
  </si>
  <si>
    <t>Knie Periprothetische Infektion (Wechseleingriff) Stationärer Aufenthalt + 90 Tage nach Index-OP Auditbericht Fachexperten</t>
  </si>
  <si>
    <t>Knie Periprothetische Infektion (Frakturendoprothetik i.e.S.) Stationärer Aufenthalt +  90 Tage nach Index-OP Zähler</t>
  </si>
  <si>
    <t>Knie Periprothetische Infektion (Frakturendoprothetik i.e.S.) Stationärer Aufenthalt +  90 Tage nach Index-OP Nenner</t>
  </si>
  <si>
    <t>Knie Periprothetische Infektion (Frakturendoprothetik i.e.S.) Stationärer Aufenthalt +  90 Tage nach Index-OP Quote</t>
  </si>
  <si>
    <t>Knie Periprothetische Infektion (Frakturendoprothetik i.e.S.) Stationärer Aufenthalt +  90 Tage nach Index-OP Bewertung</t>
  </si>
  <si>
    <t>Knie Periprothetische Infektion (Frakturendoprothetik i.e.S.) Stationärer Aufenthalt +  90 Tage nach Index-OP Kommentar Zentrum</t>
  </si>
  <si>
    <t>Knie Periprothetische Infektion (Frakturendoprothetik i.e.S.) Stationärer Aufenthalt +  90 Tage nach Index-OP Bewertung Fachexperten</t>
  </si>
  <si>
    <t>Knie Periprothetische Infektion (Frakturendoprothetik i.e.S.) Stationärer Aufenthalt +  90 Tage nach Index-OP Auditbericht Fachexperten</t>
  </si>
  <si>
    <t>Es wurden mehr Assistenzeingriffe angegeben als (S-)HOs den Nicht-HOs assistiert haben. Bitte beachten Sie, dass Eingriffe unter Beteiligung zweier (S-)HO nur einem der beiden zugeordnet werden dürfen (1. Operateur oder Assistent). Bitte begründen Sie die Differenzen im Feld unterhalb und gehen Sie in der Begründung darauf ein, dass eine "Doppelzählung" ausgeschlossen ist.</t>
  </si>
  <si>
    <t>nach Entlassung bis 90 Tage nach Index-OP</t>
  </si>
  <si>
    <t>Phase 4_1. Überwachungsaudit</t>
  </si>
  <si>
    <t>Phase 4_2. Überwachungsaudit</t>
  </si>
  <si>
    <t>3.2.16</t>
  </si>
  <si>
    <t>Transfusionsrate primäre Hüft-TEPs</t>
  </si>
  <si>
    <t>Transfusionsrate primäre K-TEPs</t>
  </si>
  <si>
    <t>---</t>
  </si>
  <si>
    <t>Darstellung Transfusionsrate</t>
  </si>
  <si>
    <t>Fallzahlen 2020 Sonderregelung</t>
  </si>
  <si>
    <t>Fallzahlen 2021 Sonderregelung</t>
  </si>
  <si>
    <t>Fallzahlen 2022 Sonderregelung</t>
  </si>
  <si>
    <t>Fallzahlen 2023 Sonderregelung</t>
  </si>
  <si>
    <t>Phase 5_4. Wiederholaudit</t>
  </si>
  <si>
    <t>Phase 5_1. Überwachungsaudit</t>
  </si>
  <si>
    <t>Phase 5_2. Überwachungsaudit</t>
  </si>
  <si>
    <t>Phase 6_5. Wiederholaudit</t>
  </si>
  <si>
    <t>Phase 6_1. Überwachungsaudit</t>
  </si>
  <si>
    <t>Phase 6_2. Überwachungsaudit</t>
  </si>
  <si>
    <t>Phase 7_6. Wiederholaudit</t>
  </si>
  <si>
    <t>Phase 7_1. Überwachungsaudit</t>
  </si>
  <si>
    <t>Phase 7_2. Überwachungsaudit</t>
  </si>
  <si>
    <t>Phase 8_7. Wiederholaudit</t>
  </si>
  <si>
    <t>Phase 8_1. Überwachungsaudit</t>
  </si>
  <si>
    <t>Phase 8_2. Überwachungsaudit</t>
  </si>
  <si>
    <t>Phase 9_8. Wiederholaudit</t>
  </si>
  <si>
    <t>Phase 9_1. Überwachungsaudit</t>
  </si>
  <si>
    <t>Phase 9_2. Überwachungsaudit</t>
  </si>
  <si>
    <t>P1 (240718)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</si>
</sst>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indexed="8"/>
      <name val="Arial"/>
      <family val="2"/>
    </font>
    <font>
      <sz val="11"/>
      <color indexed="8"/>
      <name val="Calibri"/>
      <family val="2"/>
    </font>
    <font>
      <sz val="10"/>
      <color indexed="8"/>
      <name val="Arial"/>
      <family val="2"/>
    </font>
    <font>
      <b/>
      <i/>
      <sz val="10"/>
      <color theme="1"/>
      <name val="Arial"/>
      <family val="2"/>
    </font>
    <font>
      <sz val="10"/>
      <name val="Arial"/>
      <family val="2"/>
    </font>
    <font>
      <sz val="8"/>
      <color theme="1"/>
      <name val="Arial"/>
      <family val="2"/>
    </font>
    <font>
      <sz val="11"/>
      <color theme="1"/>
      <name val="Arial"/>
      <family val="2"/>
    </font>
    <font>
      <sz val="3"/>
      <color theme="1"/>
      <name val="Arial"/>
      <family val="2"/>
    </font>
    <font>
      <b/>
      <sz val="14"/>
      <color theme="1"/>
      <name val="Arial"/>
      <family val="2"/>
    </font>
    <font>
      <b/>
      <sz val="10"/>
      <name val="Arial"/>
      <family val="2"/>
    </font>
    <font>
      <b/>
      <sz val="8"/>
      <color theme="1"/>
      <name val="Arial"/>
      <family val="2"/>
    </font>
    <font>
      <b/>
      <u/>
      <sz val="10"/>
      <color theme="1"/>
      <name val="Arial"/>
      <family val="2"/>
    </font>
    <font>
      <b/>
      <sz val="10"/>
      <color rgb="FFFF0000"/>
      <name val="Arial"/>
      <family val="2"/>
    </font>
    <font>
      <sz val="10"/>
      <color rgb="FF000000"/>
      <name val="Arial"/>
      <family val="2"/>
    </font>
    <font>
      <sz val="9"/>
      <color theme="1"/>
      <name val="Arial"/>
      <family val="2"/>
    </font>
    <font>
      <sz val="9"/>
      <color indexed="81"/>
      <name val="Segoe UI"/>
      <family val="2"/>
    </font>
    <font>
      <u/>
      <sz val="11"/>
      <color theme="10"/>
      <name val="Calibri"/>
      <family val="2"/>
      <scheme val="minor"/>
    </font>
    <font>
      <b/>
      <sz val="12"/>
      <color theme="1"/>
      <name val="Arial"/>
      <family val="2"/>
    </font>
    <font>
      <u/>
      <sz val="10"/>
      <color theme="10"/>
      <name val="Arial"/>
      <family val="2"/>
    </font>
    <font>
      <sz val="10"/>
      <color rgb="FF0070C0"/>
      <name val="Arial"/>
      <family val="2"/>
    </font>
    <font>
      <sz val="10"/>
      <color theme="0"/>
      <name val="Arial"/>
      <family val="2"/>
    </font>
    <font>
      <sz val="9"/>
      <color theme="1"/>
      <name val="Calibri"/>
      <family val="2"/>
      <scheme val="minor"/>
    </font>
    <font>
      <sz val="8"/>
      <name val="Arial"/>
      <family val="2"/>
    </font>
    <font>
      <sz val="10"/>
      <color theme="1"/>
      <name val="Calibri"/>
      <family val="2"/>
      <scheme val="minor"/>
    </font>
    <font>
      <b/>
      <sz val="10"/>
      <color rgb="FF000000"/>
      <name val="Arial"/>
      <family val="2"/>
    </font>
    <font>
      <sz val="10"/>
      <color theme="9" tint="-0.249977111117893"/>
      <name val="Arial"/>
      <family val="2"/>
    </font>
    <font>
      <b/>
      <sz val="10"/>
      <color theme="9" tint="-0.249977111117893"/>
      <name val="Arial"/>
      <family val="2"/>
    </font>
    <font>
      <sz val="10"/>
      <name val="Calibri"/>
      <family val="2"/>
      <scheme val="minor"/>
    </font>
    <font>
      <b/>
      <sz val="12"/>
      <color rgb="FFFF0000"/>
      <name val="Calibri"/>
      <family val="2"/>
      <scheme val="minor"/>
    </font>
    <font>
      <sz val="10"/>
      <color theme="0" tint="-0.14999847407452621"/>
      <name val="Arial"/>
      <family val="2"/>
    </font>
    <font>
      <sz val="9"/>
      <color indexed="81"/>
      <name val="Arial"/>
      <family val="2"/>
    </font>
    <font>
      <u/>
      <sz val="10"/>
      <color theme="0"/>
      <name val="Arial"/>
      <family val="2"/>
    </font>
    <font>
      <sz val="11"/>
      <name val="Calibri"/>
      <family val="2"/>
      <scheme val="minor"/>
    </font>
    <font>
      <sz val="11"/>
      <color theme="0" tint="-0.34998626667073579"/>
      <name val="Arial"/>
      <family val="2"/>
    </font>
    <font>
      <sz val="8"/>
      <color theme="0"/>
      <name val="Arial"/>
      <family val="2"/>
    </font>
    <font>
      <b/>
      <u/>
      <sz val="9"/>
      <color indexed="81"/>
      <name val="Segoe UI"/>
      <family val="2"/>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E8F5FC"/>
        <bgColor indexed="64"/>
      </patternFill>
    </fill>
    <fill>
      <patternFill patternType="solid">
        <fgColor theme="9" tint="-0.249977111117893"/>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bgColor indexed="64"/>
      </patternFill>
    </fill>
  </fills>
  <borders count="5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top style="thin">
        <color indexed="64"/>
      </top>
      <bottom style="double">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3">
    <xf numFmtId="0" fontId="0" fillId="0" borderId="0"/>
    <xf numFmtId="9" fontId="8" fillId="0" borderId="0" applyFont="0" applyFill="0" applyBorder="0" applyAlignment="0" applyProtection="0"/>
    <xf numFmtId="0" fontId="23" fillId="0" borderId="0" applyNumberFormat="0" applyFill="0" applyBorder="0" applyAlignment="0" applyProtection="0"/>
  </cellStyleXfs>
  <cellXfs count="530">
    <xf numFmtId="0" fontId="0" fillId="0" borderId="0" xfId="0"/>
    <xf numFmtId="0" fontId="4"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2" xfId="0" applyFont="1" applyFill="1" applyBorder="1" applyAlignment="1">
      <alignment horizontal="center" vertical="center"/>
    </xf>
    <xf numFmtId="0" fontId="4" fillId="0" borderId="25"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6" borderId="0" xfId="0" applyFont="1" applyFill="1"/>
    <xf numFmtId="10" fontId="4" fillId="4" borderId="1" xfId="0" applyNumberFormat="1" applyFont="1" applyFill="1" applyBorder="1" applyAlignment="1">
      <alignment horizontal="center" vertical="center" wrapText="1"/>
    </xf>
    <xf numFmtId="0" fontId="4" fillId="6" borderId="0" xfId="0" applyFont="1" applyFill="1" applyAlignment="1">
      <alignment horizontal="center"/>
    </xf>
    <xf numFmtId="0" fontId="4" fillId="4" borderId="1" xfId="0" applyFont="1" applyFill="1" applyBorder="1" applyAlignment="1">
      <alignment horizontal="center" vertical="center" wrapText="1"/>
    </xf>
    <xf numFmtId="0" fontId="6" fillId="2" borderId="1" xfId="0" applyFont="1" applyFill="1" applyBorder="1" applyAlignment="1">
      <alignment vertical="center" wrapText="1"/>
    </xf>
    <xf numFmtId="1" fontId="4" fillId="4" borderId="1" xfId="0" applyNumberFormat="1" applyFont="1" applyFill="1" applyBorder="1" applyAlignment="1">
      <alignment horizontal="center" vertical="center" wrapText="1"/>
    </xf>
    <xf numFmtId="0" fontId="3" fillId="3" borderId="2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1" fontId="3" fillId="0" borderId="1" xfId="0" applyNumberFormat="1" applyFont="1" applyBorder="1" applyAlignment="1" applyProtection="1">
      <alignment horizontal="center" vertical="center" wrapText="1"/>
      <protection locked="0"/>
    </xf>
    <xf numFmtId="0" fontId="12" fillId="3"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3" fillId="0" borderId="0" xfId="0" applyFont="1"/>
    <xf numFmtId="0" fontId="11" fillId="0" borderId="0" xfId="0" applyFont="1"/>
    <xf numFmtId="0" fontId="4" fillId="4" borderId="28"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6" xfId="0" applyFont="1" applyFill="1" applyBorder="1" applyAlignment="1">
      <alignment horizontal="center" vertical="top" wrapText="1"/>
    </xf>
    <xf numFmtId="0" fontId="4" fillId="4" borderId="1" xfId="0" applyFont="1" applyFill="1" applyBorder="1" applyAlignment="1">
      <alignment horizontal="center" vertical="top" wrapText="1"/>
    </xf>
    <xf numFmtId="0" fontId="3" fillId="0" borderId="1" xfId="0" applyFont="1" applyBorder="1" applyAlignment="1" applyProtection="1">
      <alignment horizontal="center" vertical="center"/>
      <protection locked="0"/>
    </xf>
    <xf numFmtId="0" fontId="4" fillId="5" borderId="26" xfId="0" applyFont="1" applyFill="1" applyBorder="1" applyAlignment="1">
      <alignment horizontal="center" vertical="center" wrapText="1"/>
    </xf>
    <xf numFmtId="0" fontId="6" fillId="0" borderId="0" xfId="0" applyFont="1" applyAlignment="1">
      <alignment horizontal="left" vertical="center"/>
    </xf>
    <xf numFmtId="0" fontId="3" fillId="0" borderId="9" xfId="0" applyFont="1" applyBorder="1"/>
    <xf numFmtId="0" fontId="11" fillId="0" borderId="9" xfId="0" applyFont="1" applyBorder="1"/>
    <xf numFmtId="0" fontId="26" fillId="0" borderId="0" xfId="0" applyFont="1"/>
    <xf numFmtId="0" fontId="13" fillId="0" borderId="0" xfId="0" applyFont="1"/>
    <xf numFmtId="0" fontId="13" fillId="0" borderId="0" xfId="0" applyFont="1" applyAlignment="1">
      <alignment horizontal="center" vertical="center"/>
    </xf>
    <xf numFmtId="0" fontId="13" fillId="0" borderId="0" xfId="0" applyFont="1" applyAlignment="1">
      <alignment horizontal="left"/>
    </xf>
    <xf numFmtId="0" fontId="3"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horizontal="center"/>
    </xf>
    <xf numFmtId="0" fontId="19" fillId="0" borderId="0" xfId="0" applyFont="1"/>
    <xf numFmtId="0" fontId="19" fillId="0" borderId="0" xfId="0" quotePrefix="1" applyFont="1" applyAlignment="1">
      <alignment horizontal="left" vertical="center" wrapText="1"/>
    </xf>
    <xf numFmtId="0" fontId="4" fillId="0" borderId="3" xfId="0" applyFont="1" applyBorder="1" applyAlignment="1">
      <alignment horizontal="left" vertical="center"/>
    </xf>
    <xf numFmtId="0" fontId="10" fillId="0" borderId="0" xfId="0" applyFont="1" applyAlignment="1">
      <alignment vertical="center"/>
    </xf>
    <xf numFmtId="0" fontId="20" fillId="0" borderId="0" xfId="0" applyFont="1" applyAlignment="1">
      <alignment horizontal="left" vertical="center"/>
    </xf>
    <xf numFmtId="0" fontId="4" fillId="0" borderId="0" xfId="0" applyFont="1" applyAlignment="1">
      <alignment horizontal="left" vertical="top"/>
    </xf>
    <xf numFmtId="0" fontId="6" fillId="0" borderId="0" xfId="0" applyFont="1" applyAlignment="1">
      <alignment horizontal="center" vertical="center" wrapText="1"/>
    </xf>
    <xf numFmtId="16" fontId="10" fillId="0" borderId="0" xfId="0" applyNumberFormat="1" applyFont="1" applyAlignment="1">
      <alignment horizontal="left" vertical="center"/>
    </xf>
    <xf numFmtId="0" fontId="12" fillId="0" borderId="0" xfId="0" applyFont="1" applyAlignment="1">
      <alignment horizontal="left" vertical="top" wrapText="1"/>
    </xf>
    <xf numFmtId="0" fontId="4" fillId="0" borderId="0" xfId="0" applyFont="1" applyAlignment="1">
      <alignment horizontal="left"/>
    </xf>
    <xf numFmtId="49" fontId="18" fillId="0" borderId="0" xfId="0" applyNumberFormat="1" applyFont="1"/>
    <xf numFmtId="49" fontId="3" fillId="0" borderId="0" xfId="0" applyNumberFormat="1" applyFont="1"/>
    <xf numFmtId="49" fontId="17" fillId="0" borderId="0" xfId="0" applyNumberFormat="1" applyFont="1" applyAlignment="1">
      <alignment vertical="top"/>
    </xf>
    <xf numFmtId="0" fontId="12" fillId="0" borderId="0" xfId="0" applyFont="1"/>
    <xf numFmtId="0" fontId="4" fillId="3" borderId="0" xfId="0" applyFont="1" applyFill="1"/>
    <xf numFmtId="0" fontId="4" fillId="3" borderId="0" xfId="0" applyFont="1" applyFill="1" applyAlignment="1">
      <alignment vertical="center"/>
    </xf>
    <xf numFmtId="0" fontId="4" fillId="3" borderId="0" xfId="0" applyFont="1" applyFill="1" applyAlignment="1">
      <alignment horizontal="center"/>
    </xf>
    <xf numFmtId="0" fontId="4" fillId="4" borderId="3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12" fillId="4" borderId="6" xfId="0" applyFont="1" applyFill="1" applyBorder="1" applyAlignment="1">
      <alignment horizontal="center" wrapText="1"/>
    </xf>
    <xf numFmtId="0" fontId="12" fillId="4" borderId="10" xfId="0" applyFont="1" applyFill="1" applyBorder="1" applyAlignment="1">
      <alignment horizontal="center" wrapText="1"/>
    </xf>
    <xf numFmtId="0" fontId="4" fillId="2" borderId="1" xfId="0" applyFont="1" applyFill="1" applyBorder="1" applyAlignment="1">
      <alignment horizontal="center" vertical="center" wrapText="1"/>
    </xf>
    <xf numFmtId="0" fontId="4" fillId="0" borderId="0" xfId="0" applyFont="1" applyAlignment="1">
      <alignment vertical="center" wrapText="1"/>
    </xf>
    <xf numFmtId="0" fontId="4" fillId="0" borderId="20"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6" fillId="4" borderId="47"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wrapText="1"/>
    </xf>
    <xf numFmtId="0" fontId="3" fillId="0" borderId="0" xfId="0" applyFont="1" applyAlignment="1">
      <alignment horizontal="center" vertical="center" wrapText="1"/>
    </xf>
    <xf numFmtId="0" fontId="3" fillId="8" borderId="0" xfId="0" applyFont="1" applyFill="1" applyAlignment="1">
      <alignment horizontal="left" vertical="center"/>
    </xf>
    <xf numFmtId="0" fontId="3" fillId="8" borderId="0" xfId="0" applyFont="1" applyFill="1"/>
    <xf numFmtId="49" fontId="3" fillId="3" borderId="0" xfId="0" applyNumberFormat="1" applyFont="1" applyFill="1"/>
    <xf numFmtId="0" fontId="6" fillId="4" borderId="49" xfId="0" applyFont="1" applyFill="1" applyBorder="1" applyAlignment="1">
      <alignment horizontal="center" vertical="center" wrapText="1"/>
    </xf>
    <xf numFmtId="0" fontId="4" fillId="3" borderId="0" xfId="0" applyFont="1" applyFill="1" applyAlignment="1">
      <alignment horizontal="center" vertical="top" wrapText="1"/>
    </xf>
    <xf numFmtId="0" fontId="6" fillId="4" borderId="9" xfId="0" applyFont="1" applyFill="1" applyBorder="1" applyAlignment="1">
      <alignment horizontal="center"/>
    </xf>
    <xf numFmtId="0" fontId="4" fillId="5" borderId="9" xfId="0" applyFont="1" applyFill="1" applyBorder="1" applyAlignment="1">
      <alignment horizontal="center" vertical="center" wrapText="1"/>
    </xf>
    <xf numFmtId="0" fontId="6" fillId="4" borderId="25" xfId="0" applyFont="1" applyFill="1" applyBorder="1" applyAlignment="1">
      <alignment horizontal="center"/>
    </xf>
    <xf numFmtId="1" fontId="4" fillId="4" borderId="25" xfId="0" applyNumberFormat="1" applyFont="1" applyFill="1" applyBorder="1" applyAlignment="1">
      <alignment horizontal="center" vertical="center" shrinkToFit="1"/>
    </xf>
    <xf numFmtId="0" fontId="6" fillId="4" borderId="18" xfId="0" applyFont="1" applyFill="1" applyBorder="1" applyAlignment="1">
      <alignment horizontal="center"/>
    </xf>
    <xf numFmtId="0" fontId="4" fillId="5" borderId="18"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6" fillId="4" borderId="47" xfId="0" applyFont="1" applyFill="1" applyBorder="1" applyAlignment="1">
      <alignment horizontal="center"/>
    </xf>
    <xf numFmtId="0" fontId="6" fillId="4" borderId="36" xfId="0" applyFont="1" applyFill="1" applyBorder="1" applyAlignment="1">
      <alignment horizontal="center" vertical="center" wrapText="1"/>
    </xf>
    <xf numFmtId="0" fontId="6" fillId="4" borderId="20" xfId="0" applyFont="1" applyFill="1" applyBorder="1" applyAlignment="1">
      <alignment horizontal="center"/>
    </xf>
    <xf numFmtId="0" fontId="4" fillId="5" borderId="25" xfId="0" applyFont="1" applyFill="1" applyBorder="1" applyAlignment="1">
      <alignment horizontal="center" vertical="center" wrapText="1"/>
    </xf>
    <xf numFmtId="1" fontId="6" fillId="4" borderId="47" xfId="0" applyNumberFormat="1"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2" xfId="0" applyFont="1" applyFill="1" applyBorder="1" applyAlignment="1">
      <alignment horizontal="center"/>
    </xf>
    <xf numFmtId="0" fontId="6" fillId="4" borderId="23" xfId="0" applyFont="1" applyFill="1" applyBorder="1" applyAlignment="1">
      <alignment horizontal="center" vertical="center" wrapText="1"/>
    </xf>
    <xf numFmtId="1" fontId="4" fillId="4" borderId="35" xfId="0" applyNumberFormat="1" applyFont="1" applyFill="1" applyBorder="1" applyAlignment="1">
      <alignment horizontal="center" vertical="center" wrapText="1"/>
    </xf>
    <xf numFmtId="0" fontId="4" fillId="7" borderId="20" xfId="0" applyFont="1" applyFill="1" applyBorder="1" applyAlignment="1" applyProtection="1">
      <alignment horizontal="center" vertical="center"/>
      <protection locked="0"/>
    </xf>
    <xf numFmtId="0" fontId="4" fillId="7" borderId="20"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wrapText="1"/>
      <protection locked="0"/>
    </xf>
    <xf numFmtId="0" fontId="4" fillId="7" borderId="25" xfId="0" applyFont="1" applyFill="1" applyBorder="1" applyAlignment="1" applyProtection="1">
      <alignment horizontal="center" vertical="center"/>
      <protection locked="0"/>
    </xf>
    <xf numFmtId="0" fontId="4" fillId="7" borderId="25" xfId="0" applyFont="1" applyFill="1" applyBorder="1" applyAlignment="1" applyProtection="1">
      <alignment horizontal="center" vertical="center" wrapText="1"/>
      <protection locked="0"/>
    </xf>
    <xf numFmtId="0" fontId="4" fillId="7" borderId="18" xfId="0" applyFont="1" applyFill="1" applyBorder="1" applyAlignment="1" applyProtection="1">
      <alignment horizontal="center" vertical="center"/>
      <protection locked="0"/>
    </xf>
    <xf numFmtId="0" fontId="4" fillId="7" borderId="18" xfId="0" applyFont="1" applyFill="1" applyBorder="1" applyAlignment="1" applyProtection="1">
      <alignment horizontal="center" vertical="center" wrapText="1"/>
      <protection locked="0"/>
    </xf>
    <xf numFmtId="0" fontId="6" fillId="3" borderId="0" xfId="0" applyFont="1" applyFill="1"/>
    <xf numFmtId="0" fontId="3" fillId="0" borderId="0" xfId="0" applyFont="1" applyAlignment="1">
      <alignment horizontal="left" vertical="center" wrapText="1"/>
    </xf>
    <xf numFmtId="1" fontId="6" fillId="0" borderId="0" xfId="0" applyNumberFormat="1" applyFont="1" applyAlignment="1">
      <alignment horizontal="center" vertical="center" wrapText="1"/>
    </xf>
    <xf numFmtId="1" fontId="6" fillId="0" borderId="0" xfId="0" applyNumberFormat="1" applyFont="1" applyAlignment="1">
      <alignment horizontal="center"/>
    </xf>
    <xf numFmtId="0" fontId="6" fillId="0" borderId="0" xfId="0" applyFont="1" applyAlignment="1">
      <alignment vertical="center"/>
    </xf>
    <xf numFmtId="1" fontId="4" fillId="4" borderId="14" xfId="0" applyNumberFormat="1" applyFont="1" applyFill="1" applyBorder="1" applyAlignment="1">
      <alignment horizontal="center" vertical="center" wrapText="1"/>
    </xf>
    <xf numFmtId="1" fontId="4" fillId="4" borderId="7" xfId="0" applyNumberFormat="1" applyFont="1" applyFill="1" applyBorder="1" applyAlignment="1">
      <alignment horizontal="center" vertical="center" wrapText="1"/>
    </xf>
    <xf numFmtId="0" fontId="11" fillId="3" borderId="0" xfId="0" applyFont="1" applyFill="1"/>
    <xf numFmtId="0" fontId="28" fillId="0" borderId="0" xfId="0" applyFont="1"/>
    <xf numFmtId="0" fontId="28" fillId="0" borderId="0" xfId="0" applyFont="1" applyAlignment="1">
      <alignment vertical="top" wrapText="1"/>
    </xf>
    <xf numFmtId="0" fontId="28" fillId="4" borderId="9" xfId="0" applyFont="1" applyFill="1" applyBorder="1" applyAlignment="1">
      <alignment vertical="top" wrapText="1"/>
    </xf>
    <xf numFmtId="0" fontId="28" fillId="0" borderId="9" xfId="0" applyFont="1" applyBorder="1" applyAlignment="1">
      <alignment horizontal="left" vertical="top" wrapText="1"/>
    </xf>
    <xf numFmtId="14" fontId="28" fillId="0" borderId="9" xfId="0" applyNumberFormat="1" applyFont="1" applyBorder="1" applyAlignment="1">
      <alignment horizontal="left" vertical="top" wrapText="1"/>
    </xf>
    <xf numFmtId="1" fontId="28" fillId="0" borderId="9" xfId="0" applyNumberFormat="1" applyFont="1" applyBorder="1" applyAlignment="1">
      <alignment horizontal="left" vertical="top" wrapText="1"/>
    </xf>
    <xf numFmtId="0" fontId="28" fillId="0" borderId="0" xfId="0" applyFont="1" applyAlignment="1">
      <alignment horizontal="left" vertical="top" wrapText="1"/>
    </xf>
    <xf numFmtId="0" fontId="28" fillId="0" borderId="9" xfId="0" applyFont="1" applyBorder="1" applyAlignment="1">
      <alignment horizontal="left"/>
    </xf>
    <xf numFmtId="0" fontId="28" fillId="0" borderId="9" xfId="0" quotePrefix="1" applyFont="1" applyBorder="1" applyAlignment="1">
      <alignment horizontal="left"/>
    </xf>
    <xf numFmtId="0" fontId="28" fillId="0" borderId="0" xfId="0" applyFont="1" applyAlignment="1">
      <alignment horizontal="left"/>
    </xf>
    <xf numFmtId="10" fontId="28" fillId="0" borderId="9" xfId="0" applyNumberFormat="1" applyFont="1" applyBorder="1" applyAlignment="1">
      <alignment horizontal="left" vertical="top" wrapText="1"/>
    </xf>
    <xf numFmtId="0" fontId="6" fillId="2" borderId="2" xfId="0" applyFont="1" applyFill="1" applyBorder="1" applyAlignment="1">
      <alignment vertical="center" wrapText="1"/>
    </xf>
    <xf numFmtId="0" fontId="6" fillId="2" borderId="5" xfId="0"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3" fillId="0" borderId="9" xfId="0" applyFont="1" applyBorder="1" applyAlignment="1" applyProtection="1">
      <alignment horizontal="center" vertical="center"/>
      <protection locked="0"/>
    </xf>
    <xf numFmtId="0" fontId="27" fillId="0" borderId="0" xfId="0" applyFont="1" applyAlignment="1" applyProtection="1">
      <alignment horizontal="center" vertical="center" wrapText="1" shrinkToFit="1"/>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2" fillId="0" borderId="0" xfId="0" applyFont="1" applyAlignment="1">
      <alignment horizontal="center" vertical="center" wrapText="1"/>
    </xf>
    <xf numFmtId="0" fontId="29" fillId="0" borderId="0" xfId="0" applyFont="1"/>
    <xf numFmtId="0" fontId="29" fillId="0" borderId="0" xfId="0" applyFont="1" applyAlignment="1">
      <alignment horizontal="right"/>
    </xf>
    <xf numFmtId="0" fontId="12" fillId="0" borderId="9" xfId="0" applyFont="1" applyBorder="1" applyAlignment="1">
      <alignment horizontal="left" vertical="top"/>
    </xf>
    <xf numFmtId="0" fontId="12" fillId="4" borderId="9" xfId="0" applyFont="1" applyFill="1" applyBorder="1" applyAlignment="1">
      <alignment horizontal="left" vertical="top" wrapText="1"/>
    </xf>
    <xf numFmtId="0" fontId="12" fillId="0" borderId="9" xfId="0" applyFont="1" applyBorder="1" applyAlignment="1">
      <alignment horizontal="left" vertical="top" wrapText="1"/>
    </xf>
    <xf numFmtId="0" fontId="2" fillId="4" borderId="6" xfId="0" applyFont="1" applyFill="1" applyBorder="1" applyAlignment="1">
      <alignment horizontal="center" vertical="center"/>
    </xf>
    <xf numFmtId="0" fontId="2" fillId="4" borderId="6" xfId="0" applyFont="1" applyFill="1" applyBorder="1" applyAlignment="1">
      <alignment vertical="center" wrapText="1"/>
    </xf>
    <xf numFmtId="0" fontId="2" fillId="0" borderId="1" xfId="0" applyFont="1" applyBorder="1" applyAlignment="1">
      <alignment vertical="center" wrapText="1"/>
    </xf>
    <xf numFmtId="0" fontId="2" fillId="4" borderId="1" xfId="0" applyFont="1" applyFill="1" applyBorder="1" applyAlignment="1">
      <alignment vertical="center" wrapText="1"/>
    </xf>
    <xf numFmtId="49" fontId="2" fillId="4" borderId="6"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 fillId="0" borderId="0" xfId="0" applyFont="1" applyAlignment="1">
      <alignment horizontal="left" vertical="center"/>
    </xf>
    <xf numFmtId="0" fontId="3" fillId="0" borderId="0" xfId="0" quotePrefix="1" applyFont="1"/>
    <xf numFmtId="0" fontId="2" fillId="0" borderId="9" xfId="0" applyFont="1" applyBorder="1"/>
    <xf numFmtId="14" fontId="3" fillId="0" borderId="9" xfId="0" applyNumberFormat="1" applyFont="1" applyBorder="1"/>
    <xf numFmtId="15" fontId="3" fillId="0" borderId="9" xfId="0" applyNumberFormat="1" applyFont="1" applyBorder="1"/>
    <xf numFmtId="14" fontId="3" fillId="0" borderId="0" xfId="0" applyNumberFormat="1" applyFont="1"/>
    <xf numFmtId="0" fontId="4" fillId="9" borderId="10" xfId="0" applyFont="1" applyFill="1" applyBorder="1"/>
    <xf numFmtId="16" fontId="6" fillId="9" borderId="11" xfId="0" applyNumberFormat="1" applyFont="1" applyFill="1" applyBorder="1" applyAlignment="1">
      <alignment horizontal="left" vertical="center"/>
    </xf>
    <xf numFmtId="0" fontId="10" fillId="9" borderId="11" xfId="0" applyFont="1" applyFill="1" applyBorder="1" applyAlignment="1">
      <alignment vertical="center"/>
    </xf>
    <xf numFmtId="0" fontId="4" fillId="9" borderId="11" xfId="0" applyFont="1" applyFill="1" applyBorder="1"/>
    <xf numFmtId="0" fontId="4" fillId="9" borderId="12" xfId="0" applyFont="1" applyFill="1" applyBorder="1"/>
    <xf numFmtId="0" fontId="4" fillId="9" borderId="13" xfId="0" applyFont="1" applyFill="1" applyBorder="1"/>
    <xf numFmtId="0" fontId="6" fillId="9" borderId="0" xfId="0" applyFont="1" applyFill="1" applyAlignment="1">
      <alignment vertical="center"/>
    </xf>
    <xf numFmtId="0" fontId="10" fillId="9" borderId="0" xfId="0" applyFont="1" applyFill="1" applyAlignment="1">
      <alignment vertical="center"/>
    </xf>
    <xf numFmtId="0" fontId="4" fillId="9" borderId="0" xfId="0" applyFont="1" applyFill="1"/>
    <xf numFmtId="0" fontId="4" fillId="9" borderId="3" xfId="0" applyFont="1" applyFill="1" applyBorder="1"/>
    <xf numFmtId="0" fontId="4" fillId="9" borderId="14" xfId="0" applyFont="1" applyFill="1" applyBorder="1"/>
    <xf numFmtId="0" fontId="3" fillId="9" borderId="0" xfId="0" applyFont="1" applyFill="1"/>
    <xf numFmtId="0" fontId="12" fillId="9" borderId="0" xfId="0" applyFont="1" applyFill="1" applyAlignment="1">
      <alignment horizontal="left" vertical="top" wrapText="1"/>
    </xf>
    <xf numFmtId="0" fontId="12" fillId="9" borderId="15" xfId="0" applyFont="1" applyFill="1" applyBorder="1" applyAlignment="1">
      <alignment horizontal="left" vertical="top" wrapText="1"/>
    </xf>
    <xf numFmtId="0" fontId="4" fillId="9" borderId="15" xfId="0" applyFont="1" applyFill="1" applyBorder="1" applyAlignment="1">
      <alignment horizontal="center" vertical="center" wrapText="1"/>
    </xf>
    <xf numFmtId="0" fontId="4" fillId="9" borderId="15" xfId="0" applyFont="1" applyFill="1" applyBorder="1"/>
    <xf numFmtId="0" fontId="4" fillId="9" borderId="16" xfId="0" applyFont="1" applyFill="1" applyBorder="1"/>
    <xf numFmtId="0" fontId="4" fillId="4" borderId="22" xfId="0" applyFont="1" applyFill="1" applyBorder="1" applyAlignment="1">
      <alignment horizontal="center" vertical="center" wrapText="1" shrinkToFit="1"/>
    </xf>
    <xf numFmtId="0" fontId="4" fillId="0" borderId="50" xfId="0" applyFont="1" applyBorder="1"/>
    <xf numFmtId="1" fontId="9"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0" fontId="1" fillId="8" borderId="0" xfId="0" applyFont="1" applyFill="1" applyAlignment="1">
      <alignment horizontal="left" vertical="center"/>
    </xf>
    <xf numFmtId="1" fontId="9" fillId="3" borderId="0" xfId="0" applyNumberFormat="1" applyFont="1" applyFill="1" applyAlignment="1">
      <alignment vertical="center"/>
    </xf>
    <xf numFmtId="1" fontId="7" fillId="3" borderId="0" xfId="0" applyNumberFormat="1" applyFont="1" applyFill="1" applyAlignment="1">
      <alignment vertical="center"/>
    </xf>
    <xf numFmtId="0" fontId="4" fillId="0" borderId="0" xfId="0" applyFont="1" applyAlignment="1">
      <alignment horizontal="left" vertical="top" wrapText="1"/>
    </xf>
    <xf numFmtId="0" fontId="4" fillId="0" borderId="0" xfId="0" applyFont="1" applyAlignment="1">
      <alignment horizontal="center" vertical="center" wrapText="1"/>
    </xf>
    <xf numFmtId="0" fontId="1" fillId="0" borderId="0" xfId="0" applyFont="1"/>
    <xf numFmtId="0" fontId="4" fillId="0" borderId="40" xfId="0" applyFont="1" applyBorder="1" applyAlignment="1">
      <alignment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16" fillId="0" borderId="0" xfId="0" quotePrefix="1" applyFont="1" applyAlignment="1">
      <alignment vertical="center" wrapText="1"/>
    </xf>
    <xf numFmtId="49" fontId="1" fillId="0" borderId="2" xfId="0" applyNumberFormat="1" applyFont="1" applyBorder="1" applyAlignment="1" applyProtection="1">
      <alignment horizontal="center" vertical="center"/>
      <protection locked="0"/>
    </xf>
    <xf numFmtId="0" fontId="1" fillId="0" borderId="9" xfId="0" applyFont="1" applyBorder="1"/>
    <xf numFmtId="0" fontId="27" fillId="0" borderId="0" xfId="0" applyFont="1" applyAlignment="1">
      <alignment vertical="center"/>
    </xf>
    <xf numFmtId="0" fontId="1" fillId="4" borderId="1" xfId="0" applyFont="1" applyFill="1" applyBorder="1" applyAlignment="1">
      <alignment horizontal="center" vertical="center"/>
    </xf>
    <xf numFmtId="0" fontId="1" fillId="0" borderId="0" xfId="0" applyFont="1" applyAlignment="1">
      <alignment horizontal="left" vertical="top"/>
    </xf>
    <xf numFmtId="0" fontId="6" fillId="4" borderId="1" xfId="0" applyFont="1" applyFill="1" applyBorder="1" applyAlignment="1">
      <alignment horizontal="center" vertical="center"/>
    </xf>
    <xf numFmtId="0" fontId="4" fillId="4" borderId="28" xfId="0" applyFont="1" applyFill="1" applyBorder="1" applyAlignment="1">
      <alignment horizontal="center" vertical="center" wrapText="1" shrinkToFit="1"/>
    </xf>
    <xf numFmtId="0" fontId="4" fillId="9"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9" borderId="0" xfId="0" applyFont="1" applyFill="1"/>
    <xf numFmtId="49" fontId="4" fillId="0" borderId="0" xfId="0" applyNumberFormat="1" applyFont="1" applyAlignment="1">
      <alignment vertical="center"/>
    </xf>
    <xf numFmtId="0" fontId="4" fillId="0" borderId="0" xfId="0" applyFont="1" applyAlignment="1">
      <alignment vertical="center" shrinkToFit="1"/>
    </xf>
    <xf numFmtId="0" fontId="3" fillId="4" borderId="4" xfId="0" applyFont="1" applyFill="1" applyBorder="1" applyAlignment="1">
      <alignment horizontal="center" vertical="center"/>
    </xf>
    <xf numFmtId="1" fontId="4" fillId="3" borderId="0" xfId="0" applyNumberFormat="1" applyFont="1" applyFill="1"/>
    <xf numFmtId="0" fontId="32" fillId="9" borderId="0" xfId="0" applyFont="1" applyFill="1" applyAlignment="1">
      <alignment vertical="top"/>
    </xf>
    <xf numFmtId="0" fontId="6" fillId="10" borderId="1" xfId="0" applyFont="1" applyFill="1" applyBorder="1" applyAlignment="1">
      <alignment horizontal="center" vertical="center" wrapText="1"/>
    </xf>
    <xf numFmtId="0" fontId="6" fillId="10" borderId="48" xfId="0" applyFont="1" applyFill="1" applyBorder="1" applyAlignment="1">
      <alignment horizontal="center" vertical="center" wrapText="1"/>
    </xf>
    <xf numFmtId="0" fontId="6" fillId="10" borderId="12" xfId="0" applyFont="1" applyFill="1" applyBorder="1" applyAlignment="1">
      <alignment horizontal="center" vertical="center" wrapText="1"/>
    </xf>
    <xf numFmtId="1" fontId="9" fillId="7" borderId="1" xfId="0" applyNumberFormat="1" applyFont="1" applyFill="1" applyBorder="1" applyAlignment="1" applyProtection="1">
      <alignment horizontal="center" vertical="center"/>
      <protection locked="0"/>
    </xf>
    <xf numFmtId="1" fontId="7" fillId="4" borderId="7" xfId="0" applyNumberFormat="1" applyFont="1" applyFill="1" applyBorder="1" applyAlignment="1">
      <alignment horizontal="center" vertical="center"/>
    </xf>
    <xf numFmtId="0" fontId="3" fillId="0" borderId="0" xfId="0" applyFont="1" applyAlignment="1">
      <alignment vertical="top" wrapText="1" shrinkToFit="1"/>
    </xf>
    <xf numFmtId="0" fontId="31" fillId="10" borderId="6"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12" fillId="0" borderId="13"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13" xfId="0" applyFont="1" applyBorder="1" applyAlignment="1" applyProtection="1">
      <alignment horizontal="left" vertical="center" wrapText="1"/>
      <protection locked="0"/>
    </xf>
    <xf numFmtId="0" fontId="12" fillId="0" borderId="8" xfId="0" applyFont="1" applyBorder="1" applyAlignment="1" applyProtection="1">
      <alignment vertical="center" wrapText="1"/>
      <protection locked="0"/>
    </xf>
    <xf numFmtId="0" fontId="12" fillId="0" borderId="4" xfId="0" applyFont="1" applyBorder="1" applyAlignment="1" applyProtection="1">
      <alignment horizontal="left" vertical="center" wrapText="1"/>
      <protection locked="0"/>
    </xf>
    <xf numFmtId="49" fontId="10" fillId="0" borderId="0" xfId="0" applyNumberFormat="1" applyFont="1" applyAlignment="1">
      <alignment vertical="center"/>
    </xf>
    <xf numFmtId="0" fontId="4" fillId="0" borderId="0" xfId="0" applyFont="1" applyAlignment="1">
      <alignment vertical="center"/>
    </xf>
    <xf numFmtId="0" fontId="12" fillId="0" borderId="0" xfId="0" applyFont="1" applyAlignment="1">
      <alignment wrapText="1"/>
    </xf>
    <xf numFmtId="10" fontId="4" fillId="0" borderId="0" xfId="0" applyNumberFormat="1" applyFont="1"/>
    <xf numFmtId="0" fontId="3" fillId="4" borderId="6"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49" fontId="3" fillId="0" borderId="0" xfId="0" applyNumberFormat="1" applyFont="1" applyAlignment="1">
      <alignment vertical="center"/>
    </xf>
    <xf numFmtId="0" fontId="1" fillId="7" borderId="1" xfId="0"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1" fillId="0" borderId="0" xfId="0" applyFont="1" applyAlignment="1">
      <alignment vertical="center"/>
    </xf>
    <xf numFmtId="0" fontId="23" fillId="0" borderId="0" xfId="2" applyFill="1" applyAlignment="1" applyProtection="1"/>
    <xf numFmtId="0" fontId="1"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1" fillId="4" borderId="7" xfId="0" applyFont="1" applyFill="1" applyBorder="1" applyAlignment="1">
      <alignment vertical="center" wrapText="1"/>
    </xf>
    <xf numFmtId="0" fontId="1" fillId="4" borderId="6" xfId="0" applyFont="1" applyFill="1" applyBorder="1" applyAlignment="1">
      <alignment vertical="center" wrapText="1"/>
    </xf>
    <xf numFmtId="49" fontId="28" fillId="4" borderId="9" xfId="0" applyNumberFormat="1" applyFont="1" applyFill="1" applyBorder="1" applyAlignment="1">
      <alignment vertical="top" wrapText="1"/>
    </xf>
    <xf numFmtId="0" fontId="33" fillId="9" borderId="0" xfId="0" applyFont="1" applyFill="1" applyAlignment="1">
      <alignment vertical="center" wrapText="1"/>
    </xf>
    <xf numFmtId="0" fontId="1" fillId="4" borderId="4" xfId="0" applyFont="1" applyFill="1" applyBorder="1" applyAlignment="1">
      <alignment vertical="center" wrapText="1"/>
    </xf>
    <xf numFmtId="0" fontId="1" fillId="4" borderId="10" xfId="0" applyFont="1" applyFill="1" applyBorder="1" applyAlignment="1">
      <alignment vertical="center" wrapText="1"/>
    </xf>
    <xf numFmtId="0" fontId="1" fillId="4" borderId="13"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xf>
    <xf numFmtId="0" fontId="35" fillId="0" borderId="0" xfId="0" applyFont="1"/>
    <xf numFmtId="0" fontId="20" fillId="0" borderId="0" xfId="0" applyFont="1" applyAlignment="1">
      <alignment vertical="center" wrapText="1"/>
    </xf>
    <xf numFmtId="0" fontId="1" fillId="0" borderId="9" xfId="0" applyFont="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49" fontId="1" fillId="4" borderId="1" xfId="0" applyNumberFormat="1" applyFont="1" applyFill="1" applyBorder="1" applyAlignment="1">
      <alignment horizontal="left" vertical="center" wrapText="1"/>
    </xf>
    <xf numFmtId="49" fontId="1" fillId="4" borderId="6" xfId="0" applyNumberFormat="1" applyFont="1" applyFill="1" applyBorder="1" applyAlignment="1">
      <alignment horizontal="left" vertical="center" wrapText="1"/>
    </xf>
    <xf numFmtId="0" fontId="4" fillId="3" borderId="0" xfId="0" applyFont="1" applyFill="1" applyAlignment="1">
      <alignment vertical="top"/>
    </xf>
    <xf numFmtId="0" fontId="1" fillId="0" borderId="0" xfId="0" quotePrefix="1" applyFont="1"/>
    <xf numFmtId="0" fontId="33" fillId="3" borderId="0" xfId="0" applyFont="1" applyFill="1" applyAlignment="1">
      <alignment vertical="top"/>
    </xf>
    <xf numFmtId="1" fontId="4" fillId="0" borderId="0" xfId="0" applyNumberFormat="1" applyFont="1" applyAlignment="1">
      <alignment horizontal="center"/>
    </xf>
    <xf numFmtId="0" fontId="1" fillId="0" borderId="0" xfId="0" applyFont="1" applyAlignment="1">
      <alignment vertical="top"/>
    </xf>
    <xf numFmtId="0" fontId="26" fillId="0" borderId="0" xfId="0" applyFont="1" applyAlignment="1">
      <alignment horizontal="right"/>
    </xf>
    <xf numFmtId="0" fontId="33" fillId="9" borderId="0" xfId="0" applyFont="1" applyFill="1" applyAlignment="1">
      <alignment vertical="top" wrapText="1"/>
    </xf>
    <xf numFmtId="0" fontId="27" fillId="0" borderId="0" xfId="0" applyFont="1" applyAlignment="1" applyProtection="1">
      <alignment horizontal="center" vertical="center" wrapText="1"/>
      <protection locked="0"/>
    </xf>
    <xf numFmtId="0" fontId="33" fillId="0" borderId="0" xfId="0" applyFont="1"/>
    <xf numFmtId="0" fontId="33" fillId="3" borderId="0" xfId="0" applyFont="1" applyFill="1" applyAlignment="1">
      <alignment vertical="center"/>
    </xf>
    <xf numFmtId="0" fontId="33" fillId="3" borderId="0" xfId="0" applyFont="1" applyFill="1" applyAlignment="1">
      <alignment vertical="top" wrapText="1"/>
    </xf>
    <xf numFmtId="0" fontId="16" fillId="0" borderId="0" xfId="0" applyFont="1" applyAlignment="1">
      <alignment vertical="top"/>
    </xf>
    <xf numFmtId="0" fontId="1" fillId="0" borderId="0" xfId="0" applyFont="1" applyAlignment="1">
      <alignment horizontal="center"/>
    </xf>
    <xf numFmtId="0" fontId="15" fillId="0" borderId="0" xfId="0" applyFont="1" applyAlignment="1">
      <alignment vertical="center"/>
    </xf>
    <xf numFmtId="0" fontId="25" fillId="0" borderId="0" xfId="2" applyFont="1" applyFill="1" applyAlignment="1" applyProtection="1">
      <alignment horizontal="right"/>
    </xf>
    <xf numFmtId="0" fontId="4" fillId="2" borderId="2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lignment horizontal="left" vertical="top" wrapText="1"/>
    </xf>
    <xf numFmtId="0" fontId="6" fillId="10" borderId="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49" fontId="2" fillId="4" borderId="6" xfId="0" applyNumberFormat="1" applyFont="1" applyFill="1" applyBorder="1" applyAlignment="1">
      <alignment horizontal="center" vertical="center"/>
    </xf>
    <xf numFmtId="0" fontId="1" fillId="4" borderId="1" xfId="0" applyFont="1" applyFill="1" applyBorder="1" applyAlignment="1">
      <alignment vertical="center" wrapText="1"/>
    </xf>
    <xf numFmtId="0" fontId="4" fillId="7" borderId="7" xfId="0" applyFont="1" applyFill="1" applyBorder="1" applyAlignment="1" applyProtection="1">
      <alignment horizontal="center" vertical="center"/>
      <protection locked="0"/>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4" fillId="0" borderId="0" xfId="0" applyFont="1" applyAlignment="1">
      <alignment vertical="top" wrapText="1"/>
    </xf>
    <xf numFmtId="0" fontId="15" fillId="0" borderId="0" xfId="0" applyFont="1"/>
    <xf numFmtId="0" fontId="15" fillId="0" borderId="0" xfId="0" applyFont="1" applyAlignment="1">
      <alignment horizontal="left" vertical="center"/>
    </xf>
    <xf numFmtId="0" fontId="15" fillId="0" borderId="0" xfId="0" applyFont="1" applyAlignment="1">
      <alignment horizontal="center" vertical="center"/>
    </xf>
    <xf numFmtId="0" fontId="24" fillId="0" borderId="0" xfId="0" applyFont="1" applyAlignment="1">
      <alignment horizontal="left" vertical="center"/>
    </xf>
    <xf numFmtId="0" fontId="5"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1" fillId="0" borderId="15" xfId="0" applyFont="1" applyBorder="1" applyAlignment="1">
      <alignment horizontal="left" vertical="center" wrapText="1"/>
    </xf>
    <xf numFmtId="0" fontId="5" fillId="0" borderId="45" xfId="0" applyFont="1" applyBorder="1" applyAlignment="1">
      <alignment vertical="center"/>
    </xf>
    <xf numFmtId="0" fontId="5" fillId="0" borderId="42" xfId="0" applyFont="1" applyBorder="1" applyAlignment="1">
      <alignment vertical="center"/>
    </xf>
    <xf numFmtId="0" fontId="5" fillId="0" borderId="37" xfId="0" applyFont="1" applyBorder="1" applyAlignment="1">
      <alignment vertical="center"/>
    </xf>
    <xf numFmtId="0" fontId="6" fillId="0" borderId="13" xfId="0" applyFont="1" applyBorder="1" applyAlignment="1">
      <alignment vertical="center"/>
    </xf>
    <xf numFmtId="0" fontId="1" fillId="0" borderId="44" xfId="0" applyFont="1" applyBorder="1" applyAlignment="1">
      <alignment vertical="center"/>
    </xf>
    <xf numFmtId="0" fontId="5" fillId="4" borderId="9" xfId="0" applyFont="1" applyFill="1" applyBorder="1" applyAlignment="1">
      <alignment vertical="center"/>
    </xf>
    <xf numFmtId="0" fontId="5" fillId="0" borderId="44" xfId="0" applyFont="1" applyBorder="1" applyAlignment="1">
      <alignment vertical="center"/>
    </xf>
    <xf numFmtId="0" fontId="5" fillId="7" borderId="9" xfId="0" applyFont="1" applyFill="1" applyBorder="1" applyAlignment="1">
      <alignment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5" fillId="0" borderId="9" xfId="0" applyFont="1" applyBorder="1" applyAlignment="1">
      <alignment vertical="center"/>
    </xf>
    <xf numFmtId="0" fontId="5" fillId="0" borderId="43" xfId="0" applyFont="1" applyBorder="1" applyAlignment="1">
      <alignment horizontal="center" vertical="center"/>
    </xf>
    <xf numFmtId="0" fontId="5" fillId="0" borderId="41" xfId="0" applyFont="1" applyBorder="1" applyAlignment="1">
      <alignment vertical="center"/>
    </xf>
    <xf numFmtId="0" fontId="3" fillId="0" borderId="41" xfId="0" applyFont="1" applyBorder="1" applyAlignment="1">
      <alignment horizontal="left" vertical="center"/>
    </xf>
    <xf numFmtId="0" fontId="3" fillId="0" borderId="38" xfId="0" applyFont="1" applyBorder="1" applyAlignment="1">
      <alignment horizontal="left" vertical="center"/>
    </xf>
    <xf numFmtId="0" fontId="5" fillId="0" borderId="45" xfId="0" applyFont="1" applyBorder="1" applyAlignment="1">
      <alignment horizontal="center" vertical="center"/>
    </xf>
    <xf numFmtId="0" fontId="3" fillId="0" borderId="42" xfId="0" applyFont="1" applyBorder="1" applyAlignment="1">
      <alignment horizontal="left" vertical="center"/>
    </xf>
    <xf numFmtId="0" fontId="3" fillId="0" borderId="37" xfId="0" applyFont="1" applyBorder="1" applyAlignment="1">
      <alignment horizontal="left" vertical="center"/>
    </xf>
    <xf numFmtId="0" fontId="5" fillId="11" borderId="9" xfId="0" applyFont="1" applyFill="1" applyBorder="1" applyAlignment="1">
      <alignment vertical="center"/>
    </xf>
    <xf numFmtId="0" fontId="5" fillId="0" borderId="9" xfId="0" applyFont="1" applyBorder="1" applyAlignment="1">
      <alignment horizontal="center" vertical="center"/>
    </xf>
    <xf numFmtId="0" fontId="5" fillId="0" borderId="43" xfId="0" applyFont="1" applyBorder="1" applyAlignment="1">
      <alignment vertical="center"/>
    </xf>
    <xf numFmtId="0" fontId="5" fillId="0" borderId="41" xfId="0" applyFont="1" applyBorder="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6" fillId="0" borderId="0" xfId="0" applyFont="1" applyAlignment="1">
      <alignment horizontal="left" vertical="center" wrapText="1"/>
    </xf>
    <xf numFmtId="0" fontId="6" fillId="2" borderId="9" xfId="0" applyFont="1" applyFill="1" applyBorder="1" applyAlignment="1">
      <alignment vertical="center"/>
    </xf>
    <xf numFmtId="0" fontId="6" fillId="2" borderId="17" xfId="0" applyFont="1" applyFill="1" applyBorder="1" applyAlignment="1">
      <alignment vertical="center"/>
    </xf>
    <xf numFmtId="0" fontId="6" fillId="2" borderId="39" xfId="0" applyFont="1" applyFill="1" applyBorder="1" applyAlignment="1">
      <alignment vertical="center"/>
    </xf>
    <xf numFmtId="0" fontId="1" fillId="3" borderId="17" xfId="0" applyFont="1" applyFill="1" applyBorder="1" applyAlignment="1">
      <alignment vertical="center" wrapText="1"/>
    </xf>
    <xf numFmtId="0" fontId="25" fillId="3" borderId="15" xfId="2" applyFont="1" applyFill="1" applyBorder="1" applyAlignment="1" applyProtection="1">
      <alignment horizontal="left" vertical="center"/>
    </xf>
    <xf numFmtId="0" fontId="1" fillId="3" borderId="15" xfId="0" applyFont="1" applyFill="1" applyBorder="1" applyAlignment="1">
      <alignment horizontal="left" vertical="center" wrapText="1"/>
    </xf>
    <xf numFmtId="0" fontId="1" fillId="3" borderId="0" xfId="0" applyFont="1" applyFill="1" applyAlignment="1">
      <alignment horizontal="left" vertical="center" wrapText="1"/>
    </xf>
    <xf numFmtId="0" fontId="25" fillId="3" borderId="9" xfId="2" applyFont="1" applyFill="1" applyBorder="1" applyAlignment="1" applyProtection="1">
      <alignment horizontal="left" vertical="center"/>
      <protection locked="0"/>
    </xf>
    <xf numFmtId="0" fontId="3" fillId="0" borderId="0" xfId="0" applyFont="1" applyAlignment="1">
      <alignment horizontal="left" vertical="top" wrapText="1" shrinkToFit="1"/>
    </xf>
    <xf numFmtId="0" fontId="25" fillId="0" borderId="0" xfId="2" applyFont="1" applyFill="1" applyAlignment="1" applyProtection="1">
      <alignment horizontal="right"/>
      <protection locked="0"/>
    </xf>
    <xf numFmtId="0" fontId="6" fillId="0" borderId="0" xfId="0" applyFont="1" applyAlignment="1">
      <alignment horizontal="left" vertical="top" wrapText="1"/>
    </xf>
    <xf numFmtId="10" fontId="36" fillId="4" borderId="1" xfId="0" applyNumberFormat="1" applyFont="1" applyFill="1" applyBorder="1" applyAlignment="1">
      <alignment horizontal="center" vertical="center" wrapText="1"/>
    </xf>
    <xf numFmtId="0" fontId="6" fillId="0" borderId="0" xfId="0" applyFont="1" applyAlignment="1">
      <alignment horizontal="left" vertical="top"/>
    </xf>
    <xf numFmtId="0" fontId="5" fillId="12" borderId="9" xfId="0" applyFont="1" applyFill="1" applyBorder="1" applyAlignment="1">
      <alignment vertical="center"/>
    </xf>
    <xf numFmtId="0" fontId="25" fillId="0" borderId="9" xfId="2" applyFont="1" applyBorder="1" applyAlignment="1" applyProtection="1">
      <alignment horizontal="left" vertical="center"/>
      <protection locked="0"/>
    </xf>
    <xf numFmtId="0" fontId="13" fillId="0" borderId="0" xfId="0" applyFont="1" applyProtection="1">
      <protection locked="0"/>
    </xf>
    <xf numFmtId="0" fontId="4" fillId="0" borderId="0" xfId="0" applyFont="1" applyProtection="1">
      <protection locked="0"/>
    </xf>
    <xf numFmtId="0" fontId="3" fillId="0" borderId="40" xfId="0" applyFont="1" applyBorder="1" applyAlignment="1">
      <alignment horizontal="left" vertical="center"/>
    </xf>
    <xf numFmtId="0" fontId="2" fillId="0" borderId="0" xfId="0" applyFont="1"/>
    <xf numFmtId="0" fontId="4" fillId="7" borderId="21" xfId="0" applyFont="1" applyFill="1" applyBorder="1" applyAlignment="1" applyProtection="1">
      <alignment horizontal="center" vertical="center" wrapText="1"/>
      <protection locked="0"/>
    </xf>
    <xf numFmtId="0" fontId="4" fillId="7" borderId="23" xfId="0" applyFont="1" applyFill="1" applyBorder="1" applyAlignment="1" applyProtection="1">
      <alignment horizontal="center" vertical="center" wrapText="1"/>
      <protection locked="0"/>
    </xf>
    <xf numFmtId="1" fontId="4" fillId="7" borderId="20" xfId="0" applyNumberFormat="1" applyFont="1" applyFill="1" applyBorder="1" applyAlignment="1" applyProtection="1">
      <alignment horizontal="center" vertical="center" wrapText="1"/>
      <protection locked="0"/>
    </xf>
    <xf numFmtId="1" fontId="4" fillId="7" borderId="21" xfId="0" applyNumberFormat="1" applyFont="1" applyFill="1" applyBorder="1" applyAlignment="1" applyProtection="1">
      <alignment horizontal="center" vertical="center" wrapText="1"/>
      <protection locked="0"/>
    </xf>
    <xf numFmtId="1" fontId="4" fillId="7" borderId="9" xfId="0" applyNumberFormat="1" applyFont="1" applyFill="1" applyBorder="1" applyAlignment="1" applyProtection="1">
      <alignment horizontal="center" vertical="center" wrapText="1"/>
      <protection locked="0"/>
    </xf>
    <xf numFmtId="1" fontId="4" fillId="7" borderId="23" xfId="0" applyNumberFormat="1" applyFont="1" applyFill="1" applyBorder="1" applyAlignment="1" applyProtection="1">
      <alignment horizontal="center" vertical="center" wrapText="1"/>
      <protection locked="0"/>
    </xf>
    <xf numFmtId="0" fontId="16" fillId="0" borderId="0" xfId="2" applyFont="1" applyFill="1" applyAlignment="1" applyProtection="1">
      <alignment horizontal="left"/>
    </xf>
    <xf numFmtId="0" fontId="38" fillId="0" borderId="9" xfId="2" applyFont="1" applyFill="1" applyBorder="1" applyAlignment="1" applyProtection="1">
      <alignment horizontal="left"/>
    </xf>
    <xf numFmtId="0" fontId="25" fillId="0" borderId="9" xfId="2" applyFont="1" applyFill="1" applyBorder="1" applyAlignment="1" applyProtection="1">
      <alignment horizontal="left"/>
    </xf>
    <xf numFmtId="0" fontId="40" fillId="0" borderId="0" xfId="0" applyFont="1"/>
    <xf numFmtId="14" fontId="11" fillId="0" borderId="9" xfId="0" applyNumberFormat="1" applyFont="1" applyBorder="1" applyAlignment="1" applyProtection="1">
      <alignment horizontal="right" vertical="center" shrinkToFit="1"/>
      <protection locked="0"/>
    </xf>
    <xf numFmtId="14" fontId="1" fillId="0" borderId="9" xfId="0" applyNumberFormat="1" applyFont="1" applyBorder="1" applyAlignment="1" applyProtection="1">
      <alignment horizontal="right" vertical="center"/>
      <protection locked="0"/>
    </xf>
    <xf numFmtId="14" fontId="3" fillId="0" borderId="9" xfId="0" applyNumberFormat="1" applyFont="1" applyBorder="1" applyAlignment="1" applyProtection="1">
      <alignment horizontal="right" vertical="center"/>
      <protection locked="0"/>
    </xf>
    <xf numFmtId="0" fontId="12" fillId="0" borderId="0" xfId="0" applyFont="1" applyAlignment="1">
      <alignment vertical="center"/>
    </xf>
    <xf numFmtId="0" fontId="41" fillId="3" borderId="0" xfId="0" applyFont="1" applyFill="1" applyAlignment="1">
      <alignment vertical="top"/>
    </xf>
    <xf numFmtId="49" fontId="28" fillId="0" borderId="9" xfId="0" applyNumberFormat="1" applyFont="1" applyBorder="1" applyAlignment="1">
      <alignment vertical="top" wrapText="1"/>
    </xf>
    <xf numFmtId="49" fontId="1" fillId="4" borderId="6" xfId="0" applyNumberFormat="1" applyFont="1" applyFill="1" applyBorder="1" applyAlignment="1">
      <alignment horizontal="center" vertical="center" wrapText="1"/>
    </xf>
    <xf numFmtId="0" fontId="1" fillId="4" borderId="6" xfId="0" quotePrefix="1" applyFont="1" applyFill="1" applyBorder="1" applyAlignment="1">
      <alignment horizontal="center" vertical="center" wrapText="1"/>
    </xf>
    <xf numFmtId="10" fontId="2" fillId="0" borderId="10" xfId="0" applyNumberFormat="1" applyFont="1" applyBorder="1" applyAlignment="1" applyProtection="1">
      <alignment horizontal="center" vertical="center" wrapText="1"/>
      <protection locked="0"/>
    </xf>
    <xf numFmtId="0" fontId="1" fillId="4" borderId="8" xfId="0" quotePrefix="1" applyFont="1" applyFill="1" applyBorder="1" applyAlignment="1">
      <alignment horizontal="center" vertical="center" wrapText="1"/>
    </xf>
    <xf numFmtId="0" fontId="3" fillId="0" borderId="0" xfId="0" applyFont="1" applyAlignment="1">
      <alignment horizontal="left" vertical="center"/>
    </xf>
    <xf numFmtId="0" fontId="20" fillId="0" borderId="0" xfId="0" applyFont="1" applyAlignment="1">
      <alignment horizontal="left" vertical="center" wrapText="1"/>
    </xf>
    <xf numFmtId="0" fontId="1" fillId="0" borderId="0" xfId="0" applyFont="1" applyAlignment="1">
      <alignment horizontal="left" vertical="center" wrapText="1"/>
    </xf>
    <xf numFmtId="0" fontId="3" fillId="0" borderId="40" xfId="0" applyFont="1" applyBorder="1" applyAlignment="1">
      <alignment horizontal="left" vertical="center"/>
    </xf>
    <xf numFmtId="0" fontId="1" fillId="0" borderId="0" xfId="0" applyFont="1" applyAlignment="1">
      <alignment horizontal="left" vertical="center"/>
    </xf>
    <xf numFmtId="0" fontId="6" fillId="2" borderId="39" xfId="0" applyFont="1" applyFill="1" applyBorder="1" applyAlignment="1">
      <alignment horizontal="left" vertical="center"/>
    </xf>
    <xf numFmtId="0" fontId="6" fillId="2" borderId="30" xfId="0" applyFont="1" applyFill="1" applyBorder="1" applyAlignment="1">
      <alignment horizontal="left" vertical="center"/>
    </xf>
    <xf numFmtId="0" fontId="3" fillId="0" borderId="0" xfId="0" applyFont="1" applyAlignment="1">
      <alignment horizontal="left" vertical="center" wrapText="1"/>
    </xf>
    <xf numFmtId="0" fontId="3" fillId="0" borderId="40" xfId="0" applyFont="1" applyBorder="1" applyAlignment="1">
      <alignment horizontal="left" vertical="center" wrapText="1"/>
    </xf>
    <xf numFmtId="0" fontId="1" fillId="3" borderId="3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1" fillId="0" borderId="9" xfId="0" applyFont="1" applyBorder="1" applyAlignment="1" applyProtection="1">
      <alignment horizontal="left" vertical="center" shrinkToFit="1"/>
      <protection locked="0"/>
    </xf>
    <xf numFmtId="0" fontId="34" fillId="0" borderId="9" xfId="0" applyFont="1" applyBorder="1" applyAlignment="1" applyProtection="1">
      <alignment horizontal="left" vertical="center" shrinkToFit="1"/>
      <protection locked="0"/>
    </xf>
    <xf numFmtId="49" fontId="11" fillId="0" borderId="17" xfId="0" applyNumberFormat="1" applyFont="1"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49" fontId="11" fillId="0" borderId="30" xfId="0" applyNumberFormat="1" applyFont="1" applyBorder="1" applyAlignment="1" applyProtection="1">
      <alignment horizontal="left" vertical="center" shrinkToFit="1"/>
      <protection locked="0"/>
    </xf>
    <xf numFmtId="0" fontId="1" fillId="0" borderId="17" xfId="0"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49" fontId="11" fillId="0" borderId="39" xfId="0" applyNumberFormat="1" applyFont="1" applyBorder="1" applyAlignment="1" applyProtection="1">
      <alignment horizontal="left" vertical="center" shrinkToFit="1"/>
      <protection locked="0"/>
    </xf>
    <xf numFmtId="0" fontId="6" fillId="0" borderId="0" xfId="0" applyFont="1" applyAlignment="1">
      <alignment horizontal="left" vertical="center" wrapText="1"/>
    </xf>
    <xf numFmtId="14" fontId="4" fillId="0" borderId="4"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 fillId="0" borderId="0" xfId="0" applyFont="1" applyAlignment="1">
      <alignment horizontal="left" vertical="top" wrapText="1"/>
    </xf>
    <xf numFmtId="0" fontId="25" fillId="0" borderId="0" xfId="2" applyFont="1" applyFill="1" applyAlignment="1" applyProtection="1">
      <alignment horizontal="right"/>
      <protection locked="0"/>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1" xfId="0" applyFont="1" applyBorder="1" applyAlignment="1">
      <alignment horizontal="left" vertical="top"/>
    </xf>
    <xf numFmtId="49" fontId="1" fillId="0" borderId="4" xfId="0" applyNumberFormat="1" applyFont="1" applyBorder="1" applyAlignment="1" applyProtection="1">
      <alignment horizontal="center" vertical="center" wrapText="1" shrinkToFit="1"/>
      <protection locked="0"/>
    </xf>
    <xf numFmtId="49" fontId="1" fillId="0" borderId="5"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0" fontId="1" fillId="0" borderId="41" xfId="0" applyFont="1" applyBorder="1" applyAlignment="1">
      <alignment horizontal="center" vertical="top"/>
    </xf>
    <xf numFmtId="0" fontId="1" fillId="0" borderId="30" xfId="0" applyFont="1" applyBorder="1" applyAlignment="1" applyProtection="1">
      <alignment horizontal="center" vertical="center" shrinkToFit="1"/>
      <protection locked="0"/>
    </xf>
    <xf numFmtId="0" fontId="11" fillId="0" borderId="41" xfId="0" applyFont="1" applyBorder="1" applyAlignment="1">
      <alignment horizontal="center" vertical="top" wrapText="1"/>
    </xf>
    <xf numFmtId="0" fontId="16" fillId="0" borderId="0" xfId="0" quotePrefix="1" applyFont="1" applyAlignment="1">
      <alignment horizontal="left" vertical="center" wrapText="1"/>
    </xf>
    <xf numFmtId="0" fontId="1" fillId="0" borderId="45" xfId="0" applyFont="1" applyBorder="1" applyAlignment="1" applyProtection="1">
      <alignment horizontal="left" vertical="top" wrapText="1" shrinkToFit="1"/>
      <protection locked="0"/>
    </xf>
    <xf numFmtId="0" fontId="3" fillId="0" borderId="42" xfId="0" applyFont="1" applyBorder="1" applyAlignment="1" applyProtection="1">
      <alignment horizontal="left" vertical="top" wrapText="1" shrinkToFit="1"/>
      <protection locked="0"/>
    </xf>
    <xf numFmtId="0" fontId="3" fillId="0" borderId="37" xfId="0" applyFont="1" applyBorder="1" applyAlignment="1" applyProtection="1">
      <alignment horizontal="left" vertical="top" wrapText="1" shrinkToFit="1"/>
      <protection locked="0"/>
    </xf>
    <xf numFmtId="0" fontId="3" fillId="0" borderId="44"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40" xfId="0" applyFont="1" applyBorder="1" applyAlignment="1" applyProtection="1">
      <alignment horizontal="left" vertical="top" wrapText="1" shrinkToFit="1"/>
      <protection locked="0"/>
    </xf>
    <xf numFmtId="0" fontId="3" fillId="0" borderId="43" xfId="0" applyFont="1" applyBorder="1" applyAlignment="1" applyProtection="1">
      <alignment horizontal="left" vertical="top" wrapText="1" shrinkToFit="1"/>
      <protection locked="0"/>
    </xf>
    <xf numFmtId="0" fontId="3" fillId="0" borderId="41" xfId="0" applyFont="1" applyBorder="1" applyAlignment="1" applyProtection="1">
      <alignment horizontal="left" vertical="top" wrapText="1" shrinkToFit="1"/>
      <protection locked="0"/>
    </xf>
    <xf numFmtId="0" fontId="3" fillId="0" borderId="38" xfId="0" applyFont="1" applyBorder="1" applyAlignment="1" applyProtection="1">
      <alignment horizontal="left" vertical="top" wrapText="1" shrinkToFit="1"/>
      <protection locked="0"/>
    </xf>
    <xf numFmtId="0" fontId="3" fillId="2" borderId="19"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3" fillId="2" borderId="35"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 fillId="0" borderId="0" xfId="0" applyFont="1" applyAlignment="1">
      <alignment horizontal="left" wrapText="1"/>
    </xf>
    <xf numFmtId="0" fontId="1" fillId="0" borderId="40" xfId="0" applyFont="1" applyBorder="1" applyAlignment="1">
      <alignment horizontal="left" wrapText="1"/>
    </xf>
    <xf numFmtId="0" fontId="33" fillId="3" borderId="0" xfId="0" applyFont="1" applyFill="1" applyAlignment="1">
      <alignment horizontal="left" vertical="top" wrapText="1"/>
    </xf>
    <xf numFmtId="0" fontId="33" fillId="0" borderId="0" xfId="0" applyFont="1" applyAlignment="1">
      <alignment horizontal="left" vertical="top" wrapText="1"/>
    </xf>
    <xf numFmtId="0" fontId="1" fillId="4" borderId="21"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6" fillId="4" borderId="2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3" fillId="0" borderId="40"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pplyProtection="1">
      <alignment horizontal="left" vertical="top" wrapText="1" shrinkToFit="1"/>
      <protection locked="0"/>
    </xf>
    <xf numFmtId="0" fontId="3" fillId="0" borderId="5" xfId="0" applyFont="1" applyBorder="1" applyAlignment="1" applyProtection="1">
      <alignment horizontal="left" vertical="top" wrapText="1" shrinkToFit="1"/>
      <protection locked="0"/>
    </xf>
    <xf numFmtId="0" fontId="3" fillId="0" borderId="2" xfId="0" applyFont="1" applyBorder="1" applyAlignment="1" applyProtection="1">
      <alignment horizontal="left" vertical="top" wrapText="1" shrinkToFit="1"/>
      <protection locked="0"/>
    </xf>
    <xf numFmtId="0" fontId="33" fillId="0" borderId="41" xfId="0" applyFont="1" applyBorder="1" applyAlignment="1">
      <alignment horizontal="left" vertical="top" wrapText="1"/>
    </xf>
    <xf numFmtId="0" fontId="21" fillId="2" borderId="19"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2" borderId="28"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4" fillId="0" borderId="0" xfId="0" applyFont="1" applyAlignment="1">
      <alignment horizontal="left" wrapText="1"/>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2" xfId="0" applyFont="1" applyFill="1" applyBorder="1" applyAlignment="1">
      <alignment horizontal="left" vertical="center" wrapText="1"/>
    </xf>
    <xf numFmtId="0" fontId="1" fillId="0" borderId="45"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3" fillId="0" borderId="43" xfId="0" applyFont="1" applyBorder="1" applyAlignment="1" applyProtection="1">
      <alignment horizontal="left" vertical="top" wrapText="1"/>
      <protection locked="0"/>
    </xf>
    <xf numFmtId="0" fontId="3" fillId="0" borderId="41"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6" fillId="10" borderId="4"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4" borderId="13" xfId="0" applyFont="1" applyFill="1" applyBorder="1" applyAlignment="1">
      <alignment horizontal="center" wrapText="1"/>
    </xf>
    <xf numFmtId="0" fontId="12" fillId="4" borderId="3" xfId="0" applyFont="1" applyFill="1" applyBorder="1" applyAlignment="1">
      <alignment horizontal="center" wrapText="1"/>
    </xf>
    <xf numFmtId="0" fontId="4" fillId="4" borderId="14"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3" fillId="4" borderId="33"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29" xfId="0" applyFont="1" applyFill="1" applyBorder="1" applyAlignment="1">
      <alignment horizontal="center" vertical="center"/>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4" fillId="4" borderId="33"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 fillId="0" borderId="42" xfId="0" applyFont="1" applyBorder="1" applyAlignment="1" applyProtection="1">
      <alignment horizontal="left" vertical="top" wrapText="1" shrinkToFit="1"/>
      <protection locked="0"/>
    </xf>
    <xf numFmtId="0" fontId="1" fillId="0" borderId="37" xfId="0" applyFont="1" applyBorder="1" applyAlignment="1" applyProtection="1">
      <alignment horizontal="left" vertical="top" wrapText="1" shrinkToFit="1"/>
      <protection locked="0"/>
    </xf>
    <xf numFmtId="0" fontId="1" fillId="0" borderId="44" xfId="0" applyFont="1" applyBorder="1" applyAlignment="1" applyProtection="1">
      <alignment horizontal="left" vertical="top" wrapText="1" shrinkToFit="1"/>
      <protection locked="0"/>
    </xf>
    <xf numFmtId="0" fontId="1" fillId="0" borderId="0" xfId="0" applyFont="1" applyAlignment="1" applyProtection="1">
      <alignment horizontal="left" vertical="top" wrapText="1" shrinkToFit="1"/>
      <protection locked="0"/>
    </xf>
    <xf numFmtId="0" fontId="1" fillId="0" borderId="40" xfId="0" applyFont="1" applyBorder="1" applyAlignment="1" applyProtection="1">
      <alignment horizontal="left" vertical="top" wrapText="1" shrinkToFit="1"/>
      <protection locked="0"/>
    </xf>
    <xf numFmtId="0" fontId="1" fillId="0" borderId="43" xfId="0" applyFont="1" applyBorder="1" applyAlignment="1" applyProtection="1">
      <alignment horizontal="left" vertical="top" wrapText="1" shrinkToFit="1"/>
      <protection locked="0"/>
    </xf>
    <xf numFmtId="0" fontId="1" fillId="0" borderId="41" xfId="0" applyFont="1" applyBorder="1" applyAlignment="1" applyProtection="1">
      <alignment horizontal="left" vertical="top" wrapText="1" shrinkToFit="1"/>
      <protection locked="0"/>
    </xf>
    <xf numFmtId="0" fontId="1" fillId="0" borderId="38" xfId="0" applyFont="1" applyBorder="1" applyAlignment="1" applyProtection="1">
      <alignment horizontal="left" vertical="top" wrapText="1" shrinkToFit="1"/>
      <protection locked="0"/>
    </xf>
    <xf numFmtId="0" fontId="6" fillId="10" borderId="4"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left" vertical="center" wrapText="1"/>
    </xf>
    <xf numFmtId="0" fontId="33" fillId="9" borderId="0" xfId="0" applyFont="1" applyFill="1" applyAlignment="1">
      <alignment horizontal="left" vertical="center" wrapText="1"/>
    </xf>
    <xf numFmtId="0" fontId="3" fillId="0" borderId="0" xfId="0" applyFont="1" applyAlignment="1">
      <alignment horizontal="left" wrapText="1"/>
    </xf>
    <xf numFmtId="0" fontId="3"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5"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49" fontId="2" fillId="4" borderId="6"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4" borderId="8" xfId="0" applyNumberFormat="1" applyFont="1" applyFill="1" applyBorder="1" applyAlignment="1">
      <alignment horizontal="center" vertical="center"/>
    </xf>
    <xf numFmtId="0" fontId="1"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1" fillId="4" borderId="7" xfId="0" applyFont="1" applyFill="1" applyBorder="1" applyAlignment="1">
      <alignment horizontal="left" vertical="center" wrapText="1"/>
    </xf>
    <xf numFmtId="0" fontId="0" fillId="0" borderId="7" xfId="0" applyBorder="1" applyAlignment="1">
      <alignment horizontal="left" vertical="center" wrapText="1"/>
    </xf>
    <xf numFmtId="0" fontId="11" fillId="0" borderId="44" xfId="0" applyFont="1" applyBorder="1" applyAlignment="1">
      <alignment horizontal="left" vertical="center" wrapText="1"/>
    </xf>
    <xf numFmtId="0" fontId="0" fillId="0" borderId="0" xfId="0" applyAlignment="1">
      <alignment horizontal="left" vertical="center"/>
    </xf>
    <xf numFmtId="0" fontId="39" fillId="0" borderId="44" xfId="0" applyFont="1" applyBorder="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vertical="top" wrapText="1"/>
    </xf>
    <xf numFmtId="0" fontId="6" fillId="4" borderId="6" xfId="0" applyFont="1" applyFill="1" applyBorder="1" applyAlignment="1">
      <alignment horizontal="left" vertical="center" wrapText="1"/>
    </xf>
    <xf numFmtId="0" fontId="3" fillId="4" borderId="6" xfId="0" applyFont="1" applyFill="1" applyBorder="1" applyAlignment="1">
      <alignment horizontal="left" vertical="center" wrapText="1"/>
    </xf>
  </cellXfs>
  <cellStyles count="3">
    <cellStyle name="Link" xfId="2" builtinId="8"/>
    <cellStyle name="Prozent 2" xfId="1" xr:uid="{00000000-0005-0000-0000-000001000000}"/>
    <cellStyle name="Standard" xfId="0" builtinId="0"/>
  </cellStyles>
  <dxfs count="112">
    <dxf>
      <fill>
        <patternFill>
          <bgColor theme="9" tint="-0.24994659260841701"/>
        </patternFill>
      </fill>
    </dxf>
    <dxf>
      <fill>
        <patternFill patternType="none">
          <bgColor auto="1"/>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9"/>
        </patternFill>
      </fill>
    </dxf>
    <dxf>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patternType="none">
          <bgColor auto="1"/>
        </patternFill>
      </fill>
    </dxf>
    <dxf>
      <fill>
        <patternFill>
          <bgColor theme="9" tint="-0.2499465926084170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9" tint="-0.24994659260841701"/>
        </patternFill>
      </fill>
    </dxf>
    <dxf>
      <fill>
        <patternFill patternType="none">
          <bgColor auto="1"/>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9"/>
        </patternFill>
      </fill>
    </dxf>
    <dxf>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bgColor theme="9" tint="-0.24994659260841701"/>
        </patternFill>
      </fill>
    </dxf>
    <dxf>
      <fill>
        <patternFill>
          <bgColor theme="9" tint="-0.2499465926084170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9" tint="-0.24994659260841701"/>
        </patternFill>
      </fill>
    </dxf>
    <dxf>
      <fill>
        <patternFill>
          <bgColor theme="9"/>
        </patternFill>
      </fill>
    </dxf>
    <dxf>
      <fill>
        <patternFill>
          <bgColor rgb="FFFFFF99"/>
        </patternFill>
      </fill>
    </dxf>
    <dxf>
      <fill>
        <patternFill>
          <bgColor theme="9" tint="-0.24994659260841701"/>
        </patternFill>
      </fill>
    </dxf>
    <dxf>
      <font>
        <b/>
        <i val="0"/>
        <color theme="9" tint="-0.24994659260841701"/>
      </font>
    </dxf>
    <dxf>
      <fill>
        <patternFill>
          <bgColor theme="9" tint="-0.24994659260841701"/>
        </patternFill>
      </fill>
    </dxf>
    <dxf>
      <fill>
        <patternFill patternType="none">
          <bgColor auto="1"/>
        </patternFill>
      </fill>
    </dxf>
    <dxf>
      <fill>
        <patternFill>
          <bgColor theme="9" tint="-0.24994659260841701"/>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9" tint="-0.24994659260841701"/>
      </font>
    </dxf>
    <dxf>
      <fill>
        <patternFill>
          <bgColor rgb="FF92D050"/>
        </patternFill>
      </fill>
    </dxf>
    <dxf>
      <fill>
        <patternFill>
          <bgColor theme="9" tint="-0.24994659260841701"/>
        </patternFill>
      </fill>
    </dxf>
    <dxf>
      <fill>
        <patternFill patternType="none">
          <bgColor auto="1"/>
        </patternFill>
      </fill>
    </dxf>
    <dxf>
      <fill>
        <patternFill>
          <bgColor rgb="FFFEDAF7"/>
        </patternFill>
      </fill>
    </dxf>
    <dxf>
      <fill>
        <patternFill>
          <bgColor rgb="FFFF0000"/>
        </patternFill>
      </fill>
    </dxf>
    <dxf>
      <fill>
        <patternFill patternType="lightUp">
          <bgColor theme="0" tint="-0.34998626667073579"/>
        </patternFill>
      </fill>
    </dxf>
    <dxf>
      <fill>
        <patternFill>
          <bgColor rgb="FFFF0000"/>
        </patternFill>
      </fill>
    </dxf>
    <dxf>
      <fill>
        <patternFill>
          <bgColor rgb="FFFEDAF7"/>
        </patternFill>
      </fill>
    </dxf>
    <dxf>
      <fill>
        <patternFill patternType="lightUp">
          <bgColor theme="0" tint="-0.34998626667073579"/>
        </patternFill>
      </fill>
    </dxf>
    <dxf>
      <fill>
        <patternFill>
          <bgColor rgb="FFFEDAF7"/>
        </patternFill>
      </fill>
    </dxf>
    <dxf>
      <fill>
        <patternFill patternType="lightUp">
          <bgColor theme="0" tint="-0.34998626667073579"/>
        </patternFill>
      </fill>
    </dxf>
    <dxf>
      <fill>
        <patternFill>
          <bgColor rgb="FFFF0000"/>
        </patternFill>
      </fill>
    </dxf>
    <dxf>
      <fill>
        <patternFill>
          <bgColor rgb="FFFEDAF7"/>
        </patternFill>
      </fill>
    </dxf>
    <dxf>
      <fill>
        <patternFill patternType="lightUp">
          <bgColor theme="0" tint="-0.34998626667073579"/>
        </patternFill>
      </fill>
    </dxf>
    <dxf>
      <fill>
        <patternFill>
          <bgColor rgb="FFFF0000"/>
        </patternFill>
      </fill>
    </dxf>
    <dxf>
      <fill>
        <patternFill>
          <bgColor rgb="FFFEDAF7"/>
        </patternFill>
      </fill>
    </dxf>
    <dxf>
      <fill>
        <patternFill patternType="lightUp">
          <bgColor theme="0" tint="-0.34998626667073579"/>
        </patternFill>
      </fill>
    </dxf>
    <dxf>
      <fill>
        <patternFill>
          <bgColor rgb="FFFF0000"/>
        </patternFill>
      </fill>
    </dxf>
    <dxf>
      <fill>
        <patternFill patternType="lightUp">
          <bgColor theme="0" tint="-0.34998626667073579"/>
        </patternFill>
      </fill>
    </dxf>
    <dxf>
      <fill>
        <patternFill>
          <bgColor rgb="FFFF0000"/>
        </patternFill>
      </fill>
    </dxf>
    <dxf>
      <fill>
        <patternFill>
          <bgColor rgb="FFFEDAF7"/>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patternType="none">
          <bgColor auto="1"/>
        </patternFill>
      </fill>
    </dxf>
    <dxf>
      <fill>
        <patternFill>
          <bgColor theme="9"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24994659260841701"/>
        </patternFill>
      </fill>
    </dxf>
    <dxf>
      <fill>
        <patternFill patternType="none">
          <bgColor auto="1"/>
        </patternFill>
      </fill>
    </dxf>
    <dxf>
      <fill>
        <patternFill>
          <bgColor theme="9" tint="-0.2499465926084170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9" tint="-0.24994659260841701"/>
        </patternFill>
      </fill>
    </dxf>
    <dxf>
      <fill>
        <patternFill>
          <bgColor theme="9" tint="-0.24994659260841701"/>
        </patternFill>
      </fill>
    </dxf>
    <dxf>
      <fill>
        <patternFill patternType="solid">
          <bgColor theme="9" tint="-0.24994659260841701"/>
        </patternFill>
      </fill>
    </dxf>
    <dxf>
      <fill>
        <patternFill>
          <bgColor theme="9" tint="-0.24994659260841701"/>
        </patternFill>
      </fill>
    </dxf>
    <dxf>
      <font>
        <b/>
        <i val="0"/>
        <color theme="9" tint="-0.24994659260841701"/>
      </font>
    </dxf>
    <dxf>
      <fill>
        <patternFill>
          <bgColor theme="9" tint="-0.24994659260841701"/>
        </patternFill>
      </fill>
    </dxf>
    <dxf>
      <font>
        <color theme="0"/>
      </font>
      <fill>
        <patternFill patternType="none">
          <bgColor auto="1"/>
        </patternFill>
      </fill>
      <border>
        <left/>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99"/>
        </patternFill>
      </fill>
    </dxf>
    <dxf>
      <fill>
        <patternFill>
          <bgColor rgb="FFFFFF99"/>
        </patternFill>
      </fill>
    </dxf>
    <dxf>
      <fill>
        <patternFill>
          <bgColor theme="9" tint="-0.24994659260841701"/>
        </patternFill>
      </fill>
    </dxf>
    <dxf>
      <font>
        <color auto="1"/>
      </font>
      <border>
        <left style="thin">
          <color auto="1"/>
        </left>
        <right style="thin">
          <color auto="1"/>
        </right>
        <top style="thin">
          <color auto="1"/>
        </top>
        <bottom style="thin">
          <color auto="1"/>
        </bottom>
        <vertical/>
        <horizontal/>
      </border>
    </dxf>
    <dxf>
      <fill>
        <patternFill>
          <bgColor theme="9" tint="-0.24994659260841701"/>
        </patternFill>
      </fill>
    </dxf>
    <dxf>
      <fill>
        <patternFill>
          <bgColor theme="9" tint="-0.24994659260841701"/>
        </patternFill>
      </fill>
    </dxf>
    <dxf>
      <fill>
        <patternFill>
          <bgColor theme="9" tint="-0.24994659260841701"/>
        </patternFill>
      </fill>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11"/>
      <tableStyleElement type="headerRow" dxfId="110"/>
    </tableStyle>
  </tableStyles>
  <colors>
    <mruColors>
      <color rgb="FFFFFF99"/>
      <color rgb="FFFFFFCC"/>
      <color rgb="FFFF3300"/>
      <color rgb="FFCC0000"/>
      <color rgb="FFE8F5FC"/>
      <color rgb="FFFFD85B"/>
      <color rgb="FFC9E7F7"/>
      <color rgb="FFFF252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tiff"/><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12</xdr:col>
      <xdr:colOff>104775</xdr:colOff>
      <xdr:row>53</xdr:row>
      <xdr:rowOff>47625</xdr:rowOff>
    </xdr:from>
    <xdr:to>
      <xdr:col>15</xdr:col>
      <xdr:colOff>20608</xdr:colOff>
      <xdr:row>57</xdr:row>
      <xdr:rowOff>145576</xdr:rowOff>
    </xdr:to>
    <xdr:pic>
      <xdr:nvPicPr>
        <xdr:cNvPr id="10" name="Grafik 9" descr="K:\08_projekte\_logo\03_dateien\Logo und Text\Logo_ClarCert_Text_300.tif">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29600" y="13220700"/>
          <a:ext cx="1420783" cy="745651"/>
        </a:xfrm>
        <a:prstGeom prst="rect">
          <a:avLst/>
        </a:prstGeom>
        <a:noFill/>
        <a:ln>
          <a:noFill/>
        </a:ln>
      </xdr:spPr>
    </xdr:pic>
    <xdr:clientData/>
  </xdr:twoCellAnchor>
  <xdr:oneCellAnchor>
    <xdr:from>
      <xdr:col>7</xdr:col>
      <xdr:colOff>352676</xdr:colOff>
      <xdr:row>0</xdr:row>
      <xdr:rowOff>94285</xdr:rowOff>
    </xdr:from>
    <xdr:ext cx="963295" cy="992505"/>
    <xdr:pic>
      <xdr:nvPicPr>
        <xdr:cNvPr id="11" name="Grafik 10" descr="logo_dgooc 2">
          <a:extLst>
            <a:ext uri="{FF2B5EF4-FFF2-40B4-BE49-F238E27FC236}">
              <a16:creationId xmlns:a16="http://schemas.microsoft.com/office/drawing/2014/main" id="{1219A79F-3A80-492A-9EF1-DD2F35CE8D5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7002" y="94285"/>
          <a:ext cx="963295" cy="992505"/>
        </a:xfrm>
        <a:prstGeom prst="rect">
          <a:avLst/>
        </a:prstGeom>
        <a:noFill/>
        <a:ln>
          <a:noFill/>
        </a:ln>
      </xdr:spPr>
    </xdr:pic>
    <xdr:clientData/>
  </xdr:oneCellAnchor>
  <xdr:oneCellAnchor>
    <xdr:from>
      <xdr:col>2</xdr:col>
      <xdr:colOff>1</xdr:colOff>
      <xdr:row>2</xdr:row>
      <xdr:rowOff>87797</xdr:rowOff>
    </xdr:from>
    <xdr:ext cx="1885950" cy="419100"/>
    <xdr:pic>
      <xdr:nvPicPr>
        <xdr:cNvPr id="12" name="Grafik 11" descr="endocert_logo_RZ_rgb">
          <a:extLst>
            <a:ext uri="{FF2B5EF4-FFF2-40B4-BE49-F238E27FC236}">
              <a16:creationId xmlns:a16="http://schemas.microsoft.com/office/drawing/2014/main" id="{1FAC3638-719E-49FB-AD94-2459D31DB45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240" y="452232"/>
          <a:ext cx="1885950" cy="419100"/>
        </a:xfrm>
        <a:prstGeom prst="rect">
          <a:avLst/>
        </a:prstGeom>
        <a:noFill/>
        <a:ln>
          <a:noFill/>
        </a:ln>
      </xdr:spPr>
    </xdr:pic>
    <xdr:clientData/>
  </xdr:oneCellAnchor>
  <xdr:oneCellAnchor>
    <xdr:from>
      <xdr:col>9</xdr:col>
      <xdr:colOff>340001</xdr:colOff>
      <xdr:row>1</xdr:row>
      <xdr:rowOff>104362</xdr:rowOff>
    </xdr:from>
    <xdr:ext cx="1598295" cy="685165"/>
    <xdr:pic>
      <xdr:nvPicPr>
        <xdr:cNvPr id="13" name="Grafik 12">
          <a:extLst>
            <a:ext uri="{FF2B5EF4-FFF2-40B4-BE49-F238E27FC236}">
              <a16:creationId xmlns:a16="http://schemas.microsoft.com/office/drawing/2014/main" id="{26BF5174-B1E6-4C1B-B4F0-59C75C6B8582}"/>
            </a:ext>
          </a:extLst>
        </xdr:cNvPr>
        <xdr:cNvPicPr/>
      </xdr:nvPicPr>
      <xdr:blipFill>
        <a:blip xmlns:r="http://schemas.openxmlformats.org/officeDocument/2006/relationships" r:embed="rId4"/>
        <a:stretch>
          <a:fillRect/>
        </a:stretch>
      </xdr:blipFill>
      <xdr:spPr>
        <a:xfrm>
          <a:off x="6286914" y="286579"/>
          <a:ext cx="1598295" cy="685165"/>
        </a:xfrm>
        <a:prstGeom prst="rect">
          <a:avLst/>
        </a:prstGeom>
      </xdr:spPr>
    </xdr:pic>
    <xdr:clientData/>
  </xdr:oneCellAnchor>
  <xdr:twoCellAnchor editAs="oneCell">
    <xdr:from>
      <xdr:col>12</xdr:col>
      <xdr:colOff>327578</xdr:colOff>
      <xdr:row>0</xdr:row>
      <xdr:rowOff>66262</xdr:rowOff>
    </xdr:from>
    <xdr:to>
      <xdr:col>13</xdr:col>
      <xdr:colOff>562390</xdr:colOff>
      <xdr:row>5</xdr:row>
      <xdr:rowOff>129624</xdr:rowOff>
    </xdr:to>
    <xdr:pic>
      <xdr:nvPicPr>
        <xdr:cNvPr id="14" name="Grafik 13">
          <a:extLst>
            <a:ext uri="{FF2B5EF4-FFF2-40B4-BE49-F238E27FC236}">
              <a16:creationId xmlns:a16="http://schemas.microsoft.com/office/drawing/2014/main" id="{F18976AA-99C2-43A7-B571-D916BF900E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36252" y="66262"/>
          <a:ext cx="955399" cy="974449"/>
        </a:xfrm>
        <a:prstGeom prst="rect">
          <a:avLst/>
        </a:prstGeom>
      </xdr:spPr>
    </xdr:pic>
    <xdr:clientData/>
  </xdr:twoCellAnchor>
  <xdr:twoCellAnchor editAs="oneCell">
    <xdr:from>
      <xdr:col>6</xdr:col>
      <xdr:colOff>411646</xdr:colOff>
      <xdr:row>2</xdr:row>
      <xdr:rowOff>35204</xdr:rowOff>
    </xdr:from>
    <xdr:to>
      <xdr:col>6</xdr:col>
      <xdr:colOff>2223735</xdr:colOff>
      <xdr:row>4</xdr:row>
      <xdr:rowOff>154887</xdr:rowOff>
    </xdr:to>
    <xdr:pic>
      <xdr:nvPicPr>
        <xdr:cNvPr id="15" name="Grafik 14">
          <a:extLst>
            <a:ext uri="{FF2B5EF4-FFF2-40B4-BE49-F238E27FC236}">
              <a16:creationId xmlns:a16="http://schemas.microsoft.com/office/drawing/2014/main" id="{C756CFB8-AD7C-476F-8B10-C516D4D4358A}"/>
            </a:ext>
          </a:extLst>
        </xdr:cNvPr>
        <xdr:cNvPicPr>
          <a:picLocks noChangeAspect="1"/>
        </xdr:cNvPicPr>
      </xdr:nvPicPr>
      <xdr:blipFill>
        <a:blip xmlns:r="http://schemas.openxmlformats.org/officeDocument/2006/relationships" r:embed="rId6"/>
        <a:stretch>
          <a:fillRect/>
        </a:stretch>
      </xdr:blipFill>
      <xdr:spPr>
        <a:xfrm>
          <a:off x="2424320" y="399639"/>
          <a:ext cx="1812089" cy="484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613833</xdr:colOff>
      <xdr:row>3</xdr:row>
      <xdr:rowOff>4630</xdr:rowOff>
    </xdr:from>
    <xdr:to>
      <xdr:col>12</xdr:col>
      <xdr:colOff>718608</xdr:colOff>
      <xdr:row>3</xdr:row>
      <xdr:rowOff>99880</xdr:rowOff>
    </xdr:to>
    <xdr:pic>
      <xdr:nvPicPr>
        <xdr:cNvPr id="2" name="Grafik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942" y="564224"/>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22363</xdr:colOff>
      <xdr:row>67</xdr:row>
      <xdr:rowOff>8282</xdr:rowOff>
    </xdr:from>
    <xdr:to>
      <xdr:col>1</xdr:col>
      <xdr:colOff>6147</xdr:colOff>
      <xdr:row>67</xdr:row>
      <xdr:rowOff>103532</xdr:rowOff>
    </xdr:to>
    <xdr:pic>
      <xdr:nvPicPr>
        <xdr:cNvPr id="3" name="Grafik 2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 y="10600082"/>
          <a:ext cx="10760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1308785</xdr:colOff>
      <xdr:row>36</xdr:row>
      <xdr:rowOff>4291</xdr:rowOff>
    </xdr:from>
    <xdr:to>
      <xdr:col>2</xdr:col>
      <xdr:colOff>1416394</xdr:colOff>
      <xdr:row>36</xdr:row>
      <xdr:rowOff>99541</xdr:rowOff>
    </xdr:to>
    <xdr:pic>
      <xdr:nvPicPr>
        <xdr:cNvPr id="2" name="Grafik 2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214" y="8826255"/>
          <a:ext cx="10760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1311710</xdr:colOff>
      <xdr:row>46</xdr:row>
      <xdr:rowOff>4053</xdr:rowOff>
    </xdr:from>
    <xdr:to>
      <xdr:col>2</xdr:col>
      <xdr:colOff>1416485</xdr:colOff>
      <xdr:row>46</xdr:row>
      <xdr:rowOff>99303</xdr:rowOff>
    </xdr:to>
    <xdr:pic>
      <xdr:nvPicPr>
        <xdr:cNvPr id="3" name="Grafik 2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9" y="966966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1311710</xdr:colOff>
      <xdr:row>63</xdr:row>
      <xdr:rowOff>4053</xdr:rowOff>
    </xdr:from>
    <xdr:to>
      <xdr:col>2</xdr:col>
      <xdr:colOff>1416485</xdr:colOff>
      <xdr:row>63</xdr:row>
      <xdr:rowOff>99303</xdr:rowOff>
    </xdr:to>
    <xdr:pic>
      <xdr:nvPicPr>
        <xdr:cNvPr id="4" name="Grafik 2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9" y="13597589"/>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1311709</xdr:colOff>
      <xdr:row>67</xdr:row>
      <xdr:rowOff>4961</xdr:rowOff>
    </xdr:from>
    <xdr:to>
      <xdr:col>2</xdr:col>
      <xdr:colOff>1416484</xdr:colOff>
      <xdr:row>67</xdr:row>
      <xdr:rowOff>98396</xdr:rowOff>
    </xdr:to>
    <xdr:pic>
      <xdr:nvPicPr>
        <xdr:cNvPr id="5" name="Grafik 23">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8" y="14573675"/>
          <a:ext cx="104775" cy="93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1311709</xdr:colOff>
      <xdr:row>71</xdr:row>
      <xdr:rowOff>4054</xdr:rowOff>
    </xdr:from>
    <xdr:to>
      <xdr:col>2</xdr:col>
      <xdr:colOff>1416484</xdr:colOff>
      <xdr:row>71</xdr:row>
      <xdr:rowOff>99304</xdr:rowOff>
    </xdr:to>
    <xdr:pic>
      <xdr:nvPicPr>
        <xdr:cNvPr id="6" name="Grafik 23">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8" y="1554794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1311274</xdr:colOff>
      <xdr:row>53</xdr:row>
      <xdr:rowOff>4083</xdr:rowOff>
    </xdr:from>
    <xdr:to>
      <xdr:col>2</xdr:col>
      <xdr:colOff>1416049</xdr:colOff>
      <xdr:row>53</xdr:row>
      <xdr:rowOff>99333</xdr:rowOff>
    </xdr:to>
    <xdr:pic>
      <xdr:nvPicPr>
        <xdr:cNvPr id="7" name="Grafik 23">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703" y="1152479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600075</xdr:colOff>
      <xdr:row>36</xdr:row>
      <xdr:rowOff>9525</xdr:rowOff>
    </xdr:from>
    <xdr:to>
      <xdr:col>6</xdr:col>
      <xdr:colOff>707684</xdr:colOff>
      <xdr:row>36</xdr:row>
      <xdr:rowOff>104775</xdr:rowOff>
    </xdr:to>
    <xdr:pic>
      <xdr:nvPicPr>
        <xdr:cNvPr id="2" name="Grafik 23">
          <a:extLst>
            <a:ext uri="{FF2B5EF4-FFF2-40B4-BE49-F238E27FC236}">
              <a16:creationId xmlns:a16="http://schemas.microsoft.com/office/drawing/2014/main" id="{B622266C-6420-4F80-B7CC-2E5AB3FE74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3350" y="11649075"/>
          <a:ext cx="10760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P61"/>
  <sheetViews>
    <sheetView showGridLines="0" zoomScale="115" zoomScaleNormal="115" workbookViewId="0"/>
  </sheetViews>
  <sheetFormatPr baseColWidth="10" defaultColWidth="0" defaultRowHeight="12.75" zeroHeight="1" x14ac:dyDescent="0.25"/>
  <cols>
    <col min="1" max="1" width="1.42578125" style="288" customWidth="1"/>
    <col min="2" max="2" width="0.42578125" style="288" customWidth="1"/>
    <col min="3" max="3" width="22" style="288" customWidth="1"/>
    <col min="4" max="4" width="0.42578125" style="288" customWidth="1"/>
    <col min="5" max="5" width="5.5703125" style="288" customWidth="1"/>
    <col min="6" max="6" width="0.42578125" style="288" customWidth="1"/>
    <col min="7" max="7" width="36.7109375" style="288" customWidth="1"/>
    <col min="8" max="8" width="10.85546875" style="288" customWidth="1"/>
    <col min="9" max="9" width="11.42578125" style="288" customWidth="1"/>
    <col min="10" max="14" width="10.85546875" style="288" customWidth="1"/>
    <col min="15" max="16" width="0.85546875" style="288" customWidth="1"/>
    <col min="17" max="16384" width="10.85546875" style="288" hidden="1"/>
  </cols>
  <sheetData>
    <row r="1" spans="1:15" s="36" customFormat="1" ht="14.25" x14ac:dyDescent="0.2">
      <c r="A1" s="339"/>
      <c r="N1" s="37"/>
    </row>
    <row r="2" spans="1:15" s="36" customFormat="1" ht="14.25" x14ac:dyDescent="0.2">
      <c r="E2" s="283"/>
      <c r="F2" s="283"/>
      <c r="G2" s="283"/>
      <c r="H2" s="283"/>
      <c r="I2" s="283"/>
      <c r="N2" s="37"/>
    </row>
    <row r="3" spans="1:15" s="36" customFormat="1" ht="14.25" x14ac:dyDescent="0.2">
      <c r="N3" s="37"/>
    </row>
    <row r="4" spans="1:15" s="36" customFormat="1" ht="14.25" x14ac:dyDescent="0.2">
      <c r="N4" s="37"/>
    </row>
    <row r="5" spans="1:15" s="36" customFormat="1" ht="14.25" x14ac:dyDescent="0.2">
      <c r="N5" s="37"/>
    </row>
    <row r="6" spans="1:15" s="36" customFormat="1" ht="14.25" x14ac:dyDescent="0.2">
      <c r="N6" s="37"/>
    </row>
    <row r="7" spans="1:15" s="284" customFormat="1" ht="18" x14ac:dyDescent="0.25">
      <c r="C7" s="285" t="s">
        <v>16</v>
      </c>
      <c r="D7" s="285"/>
      <c r="N7" s="286"/>
    </row>
    <row r="8" spans="1:15" s="284" customFormat="1" ht="18" x14ac:dyDescent="0.25">
      <c r="C8" s="287" t="s">
        <v>929</v>
      </c>
      <c r="D8" s="287"/>
      <c r="N8" s="286"/>
    </row>
    <row r="9" spans="1:15" ht="8.1" customHeight="1" thickBot="1" x14ac:dyDescent="0.3"/>
    <row r="10" spans="1:15" ht="3.75" customHeight="1" x14ac:dyDescent="0.25">
      <c r="B10" s="289"/>
      <c r="C10" s="290"/>
      <c r="D10" s="290"/>
      <c r="E10" s="290"/>
      <c r="F10" s="290"/>
      <c r="G10" s="290"/>
      <c r="H10" s="290"/>
      <c r="I10" s="290"/>
      <c r="J10" s="290"/>
      <c r="K10" s="290"/>
      <c r="L10" s="290"/>
      <c r="M10" s="290"/>
      <c r="N10" s="290"/>
      <c r="O10" s="291"/>
    </row>
    <row r="11" spans="1:15" ht="12.75" customHeight="1" x14ac:dyDescent="0.25">
      <c r="B11" s="292"/>
      <c r="C11" s="109" t="s">
        <v>78</v>
      </c>
      <c r="D11" s="109"/>
      <c r="O11" s="293"/>
    </row>
    <row r="12" spans="1:15" ht="190.5" customHeight="1" x14ac:dyDescent="0.25">
      <c r="B12" s="292"/>
      <c r="C12" s="364" t="s">
        <v>1006</v>
      </c>
      <c r="D12" s="364"/>
      <c r="E12" s="364"/>
      <c r="F12" s="364"/>
      <c r="G12" s="364"/>
      <c r="H12" s="364"/>
      <c r="I12" s="364"/>
      <c r="J12" s="364"/>
      <c r="K12" s="364"/>
      <c r="L12" s="364"/>
      <c r="M12" s="364"/>
      <c r="N12" s="364"/>
      <c r="O12" s="293"/>
    </row>
    <row r="13" spans="1:15" ht="3.75" customHeight="1" thickBot="1" x14ac:dyDescent="0.3">
      <c r="B13" s="294"/>
      <c r="C13" s="295"/>
      <c r="D13" s="295"/>
      <c r="E13" s="295"/>
      <c r="F13" s="295"/>
      <c r="G13" s="295"/>
      <c r="H13" s="295"/>
      <c r="I13" s="295"/>
      <c r="J13" s="295"/>
      <c r="K13" s="295"/>
      <c r="L13" s="295"/>
      <c r="M13" s="295"/>
      <c r="N13" s="295"/>
      <c r="O13" s="296"/>
    </row>
    <row r="14" spans="1:15" ht="8.1" customHeight="1" thickBot="1" x14ac:dyDescent="0.3"/>
    <row r="15" spans="1:15" ht="3.75" customHeight="1" x14ac:dyDescent="0.25">
      <c r="B15" s="289"/>
      <c r="C15" s="290"/>
      <c r="D15" s="290"/>
      <c r="E15" s="290"/>
      <c r="F15" s="290"/>
      <c r="G15" s="290"/>
      <c r="H15" s="290"/>
      <c r="I15" s="290"/>
      <c r="J15" s="290"/>
      <c r="K15" s="290"/>
      <c r="L15" s="290"/>
      <c r="M15" s="290"/>
      <c r="N15" s="290"/>
      <c r="O15" s="291"/>
    </row>
    <row r="16" spans="1:15" x14ac:dyDescent="0.25">
      <c r="B16" s="292"/>
      <c r="C16" s="109" t="s">
        <v>349</v>
      </c>
      <c r="D16" s="109"/>
      <c r="O16" s="293"/>
    </row>
    <row r="17" spans="1:15" ht="65.25" customHeight="1" x14ac:dyDescent="0.25">
      <c r="B17" s="292"/>
      <c r="C17" s="365" t="s">
        <v>979</v>
      </c>
      <c r="D17" s="365"/>
      <c r="E17" s="365"/>
      <c r="F17" s="365"/>
      <c r="G17" s="365"/>
      <c r="H17" s="365"/>
      <c r="I17" s="365"/>
      <c r="J17" s="365"/>
      <c r="K17" s="365"/>
      <c r="L17" s="365"/>
      <c r="M17" s="365"/>
      <c r="N17" s="365"/>
      <c r="O17" s="293"/>
    </row>
    <row r="18" spans="1:15" ht="3.75" customHeight="1" thickBot="1" x14ac:dyDescent="0.3">
      <c r="B18" s="294"/>
      <c r="C18" s="297"/>
      <c r="D18" s="297"/>
      <c r="E18" s="297"/>
      <c r="F18" s="297"/>
      <c r="G18" s="297"/>
      <c r="H18" s="297"/>
      <c r="I18" s="297"/>
      <c r="J18" s="297"/>
      <c r="K18" s="297"/>
      <c r="L18" s="297"/>
      <c r="M18" s="297"/>
      <c r="N18" s="297"/>
      <c r="O18" s="296"/>
    </row>
    <row r="19" spans="1:15" ht="8.1" customHeight="1" thickBot="1" x14ac:dyDescent="0.3"/>
    <row r="20" spans="1:15" ht="3.75" customHeight="1" x14ac:dyDescent="0.25">
      <c r="B20" s="289"/>
      <c r="C20" s="290"/>
      <c r="D20" s="290"/>
      <c r="E20" s="290"/>
      <c r="F20" s="290"/>
      <c r="G20" s="290"/>
      <c r="H20" s="290"/>
      <c r="I20" s="290"/>
      <c r="J20" s="290"/>
      <c r="K20" s="290"/>
      <c r="L20" s="290"/>
      <c r="M20" s="290"/>
      <c r="N20" s="290"/>
      <c r="O20" s="291"/>
    </row>
    <row r="21" spans="1:15" x14ac:dyDescent="0.25">
      <c r="B21" s="292"/>
      <c r="C21" s="109" t="s">
        <v>350</v>
      </c>
      <c r="D21" s="109"/>
      <c r="O21" s="293"/>
    </row>
    <row r="22" spans="1:15" ht="12.75" customHeight="1" x14ac:dyDescent="0.25">
      <c r="B22" s="292"/>
      <c r="O22" s="293"/>
    </row>
    <row r="23" spans="1:15" ht="3.75" customHeight="1" x14ac:dyDescent="0.25">
      <c r="B23" s="292"/>
      <c r="D23" s="298"/>
      <c r="E23" s="299"/>
      <c r="F23" s="299"/>
      <c r="G23" s="299"/>
      <c r="H23" s="299"/>
      <c r="I23" s="299"/>
      <c r="J23" s="299"/>
      <c r="K23" s="299"/>
      <c r="L23" s="299"/>
      <c r="M23" s="299"/>
      <c r="N23" s="300"/>
      <c r="O23" s="293"/>
    </row>
    <row r="24" spans="1:15" ht="15.95" customHeight="1" x14ac:dyDescent="0.25">
      <c r="B24" s="301"/>
      <c r="C24" s="233" t="s">
        <v>77</v>
      </c>
      <c r="D24" s="302"/>
      <c r="E24" s="303"/>
      <c r="G24" s="363" t="s">
        <v>79</v>
      </c>
      <c r="H24" s="363"/>
      <c r="I24" s="363"/>
      <c r="J24" s="363"/>
      <c r="K24" s="363"/>
      <c r="L24" s="363"/>
      <c r="M24" s="363"/>
      <c r="N24" s="366"/>
      <c r="O24" s="293"/>
    </row>
    <row r="25" spans="1:15" ht="15.95" customHeight="1" x14ac:dyDescent="0.25">
      <c r="A25" s="109"/>
      <c r="B25" s="301"/>
      <c r="D25" s="304"/>
      <c r="E25" s="305"/>
      <c r="G25" s="367" t="s">
        <v>1018</v>
      </c>
      <c r="H25" s="363"/>
      <c r="I25" s="363"/>
      <c r="J25" s="363"/>
      <c r="K25" s="363"/>
      <c r="L25" s="363"/>
      <c r="M25" s="363"/>
      <c r="N25" s="366"/>
      <c r="O25" s="293"/>
    </row>
    <row r="26" spans="1:15" ht="15.95" customHeight="1" x14ac:dyDescent="0.25">
      <c r="B26" s="292"/>
      <c r="C26" s="306"/>
      <c r="D26" s="307"/>
      <c r="E26" s="308"/>
      <c r="G26" s="363" t="s">
        <v>98</v>
      </c>
      <c r="H26" s="363"/>
      <c r="I26" s="363"/>
      <c r="J26" s="363"/>
      <c r="K26" s="363"/>
      <c r="L26" s="363"/>
      <c r="M26" s="363"/>
      <c r="N26" s="366"/>
      <c r="O26" s="293"/>
    </row>
    <row r="27" spans="1:15" ht="3.75" customHeight="1" x14ac:dyDescent="0.25">
      <c r="B27" s="292"/>
      <c r="C27" s="306"/>
      <c r="D27" s="309"/>
      <c r="E27" s="310"/>
      <c r="F27" s="310"/>
      <c r="G27" s="311"/>
      <c r="H27" s="311"/>
      <c r="I27" s="311"/>
      <c r="J27" s="311"/>
      <c r="K27" s="311"/>
      <c r="L27" s="311"/>
      <c r="M27" s="311"/>
      <c r="N27" s="312"/>
      <c r="O27" s="293"/>
    </row>
    <row r="28" spans="1:15" ht="12.75" customHeight="1" x14ac:dyDescent="0.25">
      <c r="B28" s="292"/>
      <c r="C28" s="306"/>
      <c r="D28" s="306"/>
      <c r="G28" s="39"/>
      <c r="H28" s="39"/>
      <c r="I28" s="39"/>
      <c r="J28" s="39"/>
      <c r="K28" s="39"/>
      <c r="L28" s="39"/>
      <c r="M28" s="39"/>
      <c r="N28" s="39"/>
      <c r="O28" s="293"/>
    </row>
    <row r="29" spans="1:15" ht="12.75" customHeight="1" x14ac:dyDescent="0.25">
      <c r="B29" s="292"/>
      <c r="C29" s="306"/>
      <c r="D29" s="306"/>
      <c r="E29" s="233" t="s">
        <v>352</v>
      </c>
      <c r="F29" s="233"/>
      <c r="G29" s="39"/>
      <c r="H29" s="39"/>
      <c r="I29" s="39"/>
      <c r="J29" s="39"/>
      <c r="K29" s="39"/>
      <c r="L29" s="39"/>
      <c r="M29" s="39"/>
      <c r="N29" s="39"/>
      <c r="O29" s="293"/>
    </row>
    <row r="30" spans="1:15" ht="12.75" customHeight="1" x14ac:dyDescent="0.25">
      <c r="B30" s="292"/>
      <c r="C30" s="306"/>
      <c r="D30" s="306"/>
      <c r="G30" s="363"/>
      <c r="H30" s="363"/>
      <c r="I30" s="363"/>
      <c r="J30" s="363"/>
      <c r="K30" s="363"/>
      <c r="L30" s="363"/>
      <c r="M30" s="363"/>
      <c r="N30" s="363"/>
      <c r="O30" s="293"/>
    </row>
    <row r="31" spans="1:15" ht="3.75" customHeight="1" x14ac:dyDescent="0.25">
      <c r="B31" s="292"/>
      <c r="C31" s="306"/>
      <c r="D31" s="313"/>
      <c r="E31" s="299"/>
      <c r="F31" s="299"/>
      <c r="G31" s="314"/>
      <c r="H31" s="314"/>
      <c r="I31" s="314"/>
      <c r="J31" s="314"/>
      <c r="K31" s="314"/>
      <c r="L31" s="314"/>
      <c r="M31" s="314"/>
      <c r="N31" s="315"/>
      <c r="O31" s="293"/>
    </row>
    <row r="32" spans="1:15" ht="63" customHeight="1" x14ac:dyDescent="0.25">
      <c r="B32" s="292"/>
      <c r="D32" s="304"/>
      <c r="E32" s="337"/>
      <c r="G32" s="365" t="s">
        <v>353</v>
      </c>
      <c r="H32" s="370"/>
      <c r="I32" s="370"/>
      <c r="J32" s="370"/>
      <c r="K32" s="370"/>
      <c r="L32" s="370"/>
      <c r="M32" s="370"/>
      <c r="N32" s="371"/>
      <c r="O32" s="293"/>
    </row>
    <row r="33" spans="2:15" ht="48.75" customHeight="1" x14ac:dyDescent="0.25">
      <c r="B33" s="292"/>
      <c r="D33" s="304"/>
      <c r="E33" s="316"/>
      <c r="G33" s="365" t="s">
        <v>354</v>
      </c>
      <c r="H33" s="370"/>
      <c r="I33" s="370"/>
      <c r="J33" s="370"/>
      <c r="K33" s="370"/>
      <c r="L33" s="370"/>
      <c r="M33" s="370"/>
      <c r="N33" s="371"/>
      <c r="O33" s="293"/>
    </row>
    <row r="34" spans="2:15" ht="15.95" customHeight="1" x14ac:dyDescent="0.25">
      <c r="B34" s="292"/>
      <c r="D34" s="304"/>
      <c r="E34" s="308"/>
      <c r="G34" s="363" t="s">
        <v>95</v>
      </c>
      <c r="H34" s="363"/>
      <c r="I34" s="363"/>
      <c r="J34" s="363"/>
      <c r="K34" s="363"/>
      <c r="L34" s="363"/>
      <c r="M34" s="363"/>
      <c r="N34" s="366"/>
      <c r="O34" s="293"/>
    </row>
    <row r="35" spans="2:15" ht="15.95" customHeight="1" x14ac:dyDescent="0.25">
      <c r="B35" s="292"/>
      <c r="D35" s="304"/>
      <c r="E35" s="308"/>
      <c r="G35" s="153" t="s">
        <v>1003</v>
      </c>
      <c r="H35" s="39"/>
      <c r="I35" s="39"/>
      <c r="J35" s="39"/>
      <c r="K35" s="39"/>
      <c r="L35" s="39"/>
      <c r="M35" s="39"/>
      <c r="N35" s="341"/>
      <c r="O35" s="293"/>
    </row>
    <row r="36" spans="2:15" ht="15.95" customHeight="1" x14ac:dyDescent="0.25">
      <c r="B36" s="292"/>
      <c r="D36" s="304"/>
      <c r="E36" s="317" t="s">
        <v>12</v>
      </c>
      <c r="F36" s="306"/>
      <c r="G36" s="363" t="s">
        <v>13</v>
      </c>
      <c r="H36" s="363"/>
      <c r="I36" s="363"/>
      <c r="J36" s="363"/>
      <c r="K36" s="363"/>
      <c r="L36" s="363"/>
      <c r="M36" s="363"/>
      <c r="N36" s="366"/>
      <c r="O36" s="293"/>
    </row>
    <row r="37" spans="2:15" ht="15.95" customHeight="1" x14ac:dyDescent="0.25">
      <c r="B37" s="292"/>
      <c r="D37" s="304"/>
      <c r="E37" s="317" t="s">
        <v>14</v>
      </c>
      <c r="F37" s="306"/>
      <c r="G37" s="363" t="s">
        <v>15</v>
      </c>
      <c r="H37" s="363"/>
      <c r="I37" s="363"/>
      <c r="J37" s="363"/>
      <c r="K37" s="363"/>
      <c r="L37" s="363"/>
      <c r="M37" s="363"/>
      <c r="N37" s="366"/>
      <c r="O37" s="293"/>
    </row>
    <row r="38" spans="2:15" ht="3.75" customHeight="1" x14ac:dyDescent="0.25">
      <c r="B38" s="292"/>
      <c r="D38" s="318"/>
      <c r="E38" s="319"/>
      <c r="F38" s="319"/>
      <c r="G38" s="311"/>
      <c r="H38" s="311"/>
      <c r="I38" s="311"/>
      <c r="J38" s="311"/>
      <c r="K38" s="311"/>
      <c r="L38" s="311"/>
      <c r="M38" s="311"/>
      <c r="N38" s="312"/>
      <c r="O38" s="293"/>
    </row>
    <row r="39" spans="2:15" ht="3.75" customHeight="1" x14ac:dyDescent="0.25">
      <c r="B39" s="292"/>
      <c r="E39" s="306"/>
      <c r="F39" s="306"/>
      <c r="G39" s="39"/>
      <c r="H39" s="39"/>
      <c r="I39" s="39"/>
      <c r="J39" s="39"/>
      <c r="K39" s="39"/>
      <c r="L39" s="39"/>
      <c r="M39" s="39"/>
      <c r="N39" s="39"/>
      <c r="O39" s="293"/>
    </row>
    <row r="40" spans="2:15" ht="27" customHeight="1" x14ac:dyDescent="0.25">
      <c r="B40" s="292"/>
      <c r="C40" s="365" t="s">
        <v>361</v>
      </c>
      <c r="D40" s="365"/>
      <c r="E40" s="365"/>
      <c r="F40" s="365"/>
      <c r="G40" s="365"/>
      <c r="H40" s="365"/>
      <c r="I40" s="365"/>
      <c r="J40" s="365"/>
      <c r="K40" s="365"/>
      <c r="L40" s="365"/>
      <c r="M40" s="365"/>
      <c r="N40" s="365"/>
      <c r="O40" s="293"/>
    </row>
    <row r="41" spans="2:15" ht="3.75" customHeight="1" thickBot="1" x14ac:dyDescent="0.3">
      <c r="B41" s="294"/>
      <c r="C41" s="297"/>
      <c r="D41" s="297"/>
      <c r="E41" s="297"/>
      <c r="F41" s="297"/>
      <c r="G41" s="297"/>
      <c r="H41" s="297"/>
      <c r="I41" s="297"/>
      <c r="J41" s="297"/>
      <c r="K41" s="297"/>
      <c r="L41" s="297"/>
      <c r="M41" s="297"/>
      <c r="N41" s="297"/>
      <c r="O41" s="296"/>
    </row>
    <row r="42" spans="2:15" ht="8.1" customHeight="1" thickBot="1" x14ac:dyDescent="0.3">
      <c r="C42" s="306"/>
      <c r="D42" s="306"/>
      <c r="G42" s="320"/>
      <c r="H42" s="320"/>
      <c r="I42" s="320"/>
      <c r="J42" s="320"/>
      <c r="K42" s="320"/>
    </row>
    <row r="43" spans="2:15" ht="3.75" customHeight="1" x14ac:dyDescent="0.25">
      <c r="B43" s="289"/>
      <c r="C43" s="321"/>
      <c r="D43" s="321"/>
      <c r="E43" s="290"/>
      <c r="F43" s="290"/>
      <c r="G43" s="322"/>
      <c r="H43" s="322"/>
      <c r="I43" s="322"/>
      <c r="J43" s="322"/>
      <c r="K43" s="322"/>
      <c r="L43" s="290"/>
      <c r="M43" s="290"/>
      <c r="N43" s="290"/>
      <c r="O43" s="291"/>
    </row>
    <row r="44" spans="2:15" ht="12.75" customHeight="1" x14ac:dyDescent="0.25">
      <c r="B44" s="292"/>
      <c r="C44" s="323" t="s">
        <v>351</v>
      </c>
      <c r="D44" s="306"/>
      <c r="G44" s="320"/>
      <c r="H44" s="320"/>
      <c r="I44" s="320"/>
      <c r="J44" s="320"/>
      <c r="K44" s="320"/>
      <c r="O44" s="293"/>
    </row>
    <row r="45" spans="2:15" ht="12.75" customHeight="1" x14ac:dyDescent="0.25">
      <c r="B45" s="292"/>
      <c r="C45" s="323"/>
      <c r="D45" s="306"/>
      <c r="G45" s="320"/>
      <c r="H45" s="320"/>
      <c r="I45" s="320"/>
      <c r="J45" s="320"/>
      <c r="K45" s="320"/>
      <c r="O45" s="293"/>
    </row>
    <row r="46" spans="2:15" ht="15" customHeight="1" x14ac:dyDescent="0.25">
      <c r="B46" s="292"/>
      <c r="C46" s="324" t="s">
        <v>355</v>
      </c>
      <c r="D46" s="325" t="s">
        <v>86</v>
      </c>
      <c r="E46" s="326"/>
      <c r="F46" s="326"/>
      <c r="G46" s="326"/>
      <c r="H46" s="326"/>
      <c r="I46" s="368" t="s">
        <v>88</v>
      </c>
      <c r="J46" s="368"/>
      <c r="K46" s="368"/>
      <c r="L46" s="368"/>
      <c r="M46" s="368"/>
      <c r="N46" s="369"/>
      <c r="O46" s="293"/>
    </row>
    <row r="47" spans="2:15" ht="63" customHeight="1" x14ac:dyDescent="0.25">
      <c r="B47" s="292"/>
      <c r="C47" s="331" t="s">
        <v>87</v>
      </c>
      <c r="D47" s="327" t="s">
        <v>356</v>
      </c>
      <c r="E47" s="372" t="s">
        <v>356</v>
      </c>
      <c r="F47" s="372"/>
      <c r="G47" s="372"/>
      <c r="H47" s="372" t="s">
        <v>928</v>
      </c>
      <c r="I47" s="372"/>
      <c r="J47" s="372"/>
      <c r="K47" s="372"/>
      <c r="L47" s="372"/>
      <c r="M47" s="372"/>
      <c r="N47" s="373"/>
      <c r="O47" s="293"/>
    </row>
    <row r="48" spans="2:15" ht="143.25" customHeight="1" x14ac:dyDescent="0.25">
      <c r="B48" s="292"/>
      <c r="C48" s="338" t="s">
        <v>357</v>
      </c>
      <c r="D48" s="327" t="s">
        <v>358</v>
      </c>
      <c r="E48" s="372" t="s">
        <v>358</v>
      </c>
      <c r="F48" s="372"/>
      <c r="G48" s="372"/>
      <c r="H48" s="372" t="s">
        <v>1032</v>
      </c>
      <c r="I48" s="372"/>
      <c r="J48" s="372"/>
      <c r="K48" s="372"/>
      <c r="L48" s="372"/>
      <c r="M48" s="372"/>
      <c r="N48" s="373"/>
      <c r="O48" s="293"/>
    </row>
    <row r="49" spans="2:15" ht="39" customHeight="1" x14ac:dyDescent="0.25">
      <c r="B49" s="292"/>
      <c r="C49" s="331" t="s">
        <v>359</v>
      </c>
      <c r="D49" s="327" t="s">
        <v>364</v>
      </c>
      <c r="E49" s="372" t="s">
        <v>364</v>
      </c>
      <c r="F49" s="372"/>
      <c r="G49" s="372"/>
      <c r="H49" s="372" t="s">
        <v>964</v>
      </c>
      <c r="I49" s="372"/>
      <c r="J49" s="372"/>
      <c r="K49" s="372"/>
      <c r="L49" s="372"/>
      <c r="M49" s="372"/>
      <c r="N49" s="373"/>
      <c r="O49" s="293"/>
    </row>
    <row r="50" spans="2:15" ht="18" customHeight="1" x14ac:dyDescent="0.25">
      <c r="B50" s="292"/>
      <c r="C50" s="331" t="s">
        <v>63</v>
      </c>
      <c r="D50" s="327" t="s">
        <v>360</v>
      </c>
      <c r="E50" s="372" t="s">
        <v>360</v>
      </c>
      <c r="F50" s="372"/>
      <c r="G50" s="372"/>
      <c r="H50" s="372"/>
      <c r="I50" s="372"/>
      <c r="J50" s="372"/>
      <c r="K50" s="372"/>
      <c r="L50" s="372"/>
      <c r="M50" s="372"/>
      <c r="N50" s="373"/>
      <c r="O50" s="293"/>
    </row>
    <row r="51" spans="2:15" ht="39" customHeight="1" x14ac:dyDescent="0.25">
      <c r="B51" s="292"/>
      <c r="C51" s="331" t="s">
        <v>89</v>
      </c>
      <c r="D51" s="327" t="s">
        <v>363</v>
      </c>
      <c r="E51" s="372" t="s">
        <v>363</v>
      </c>
      <c r="F51" s="372"/>
      <c r="G51" s="372"/>
      <c r="H51" s="372" t="s">
        <v>965</v>
      </c>
      <c r="I51" s="372"/>
      <c r="J51" s="372"/>
      <c r="K51" s="372"/>
      <c r="L51" s="372"/>
      <c r="M51" s="372"/>
      <c r="N51" s="373"/>
      <c r="O51" s="293"/>
    </row>
    <row r="52" spans="2:15" ht="39" customHeight="1" x14ac:dyDescent="0.25">
      <c r="B52" s="292"/>
      <c r="C52" s="331" t="s">
        <v>90</v>
      </c>
      <c r="D52" s="327" t="s">
        <v>363</v>
      </c>
      <c r="E52" s="372" t="s">
        <v>363</v>
      </c>
      <c r="F52" s="372"/>
      <c r="G52" s="372"/>
      <c r="H52" s="372" t="s">
        <v>965</v>
      </c>
      <c r="I52" s="372"/>
      <c r="J52" s="372"/>
      <c r="K52" s="372"/>
      <c r="L52" s="372"/>
      <c r="M52" s="372"/>
      <c r="N52" s="373"/>
      <c r="O52" s="293"/>
    </row>
    <row r="53" spans="2:15" ht="3.75" customHeight="1" thickBot="1" x14ac:dyDescent="0.3">
      <c r="B53" s="294"/>
      <c r="C53" s="328"/>
      <c r="D53" s="329"/>
      <c r="E53" s="329"/>
      <c r="F53" s="329"/>
      <c r="G53" s="329"/>
      <c r="H53" s="329"/>
      <c r="I53" s="329"/>
      <c r="J53" s="329"/>
      <c r="K53" s="329"/>
      <c r="L53" s="329"/>
      <c r="M53" s="329"/>
      <c r="N53" s="329"/>
      <c r="O53" s="296"/>
    </row>
    <row r="54" spans="2:15" x14ac:dyDescent="0.25">
      <c r="C54" s="306"/>
      <c r="D54" s="306"/>
      <c r="E54" s="330"/>
      <c r="F54" s="330"/>
      <c r="G54" s="330"/>
      <c r="H54" s="330"/>
      <c r="I54" s="330"/>
      <c r="J54" s="330"/>
      <c r="K54" s="320"/>
    </row>
    <row r="55" spans="2:15" x14ac:dyDescent="0.25">
      <c r="B55" s="109"/>
      <c r="D55" s="109"/>
    </row>
    <row r="56" spans="2:15" x14ac:dyDescent="0.25"/>
    <row r="57" spans="2:15" x14ac:dyDescent="0.25">
      <c r="C57" s="109" t="s">
        <v>362</v>
      </c>
    </row>
    <row r="58" spans="2:15" ht="14.25" x14ac:dyDescent="0.2">
      <c r="C58" s="32" t="s">
        <v>1005</v>
      </c>
      <c r="D58" s="32" t="s">
        <v>1103</v>
      </c>
      <c r="E58" s="38"/>
      <c r="F58" s="38"/>
      <c r="G58" s="36"/>
      <c r="H58" s="36"/>
      <c r="I58" s="36"/>
      <c r="J58" s="36"/>
      <c r="K58" s="36"/>
      <c r="L58" s="36"/>
      <c r="M58" s="36"/>
      <c r="N58" s="36"/>
    </row>
    <row r="59" spans="2:15" ht="14.25" hidden="1" x14ac:dyDescent="0.2">
      <c r="C59" s="41"/>
      <c r="D59" s="41"/>
      <c r="E59" s="38"/>
      <c r="F59" s="38"/>
      <c r="G59" s="36"/>
      <c r="H59" s="36"/>
      <c r="I59" s="36"/>
      <c r="J59" s="36"/>
      <c r="K59" s="36"/>
      <c r="L59" s="36"/>
      <c r="M59" s="36"/>
      <c r="N59" s="36"/>
    </row>
    <row r="60" spans="2:15" ht="14.25" hidden="1" x14ac:dyDescent="0.2">
      <c r="D60" s="39"/>
      <c r="E60" s="38"/>
      <c r="F60" s="38"/>
      <c r="G60" s="36"/>
      <c r="H60" s="36"/>
      <c r="I60" s="36"/>
      <c r="J60" s="36"/>
      <c r="K60" s="36"/>
      <c r="L60" s="36"/>
      <c r="M60" s="36"/>
      <c r="N60" s="36"/>
    </row>
    <row r="61" spans="2:15" ht="14.25" hidden="1" x14ac:dyDescent="0.2">
      <c r="D61" s="39"/>
      <c r="E61" s="38"/>
      <c r="F61" s="38"/>
      <c r="G61" s="36"/>
      <c r="H61" s="36"/>
      <c r="I61" s="36"/>
      <c r="J61" s="36"/>
      <c r="K61" s="36"/>
      <c r="L61" s="36"/>
      <c r="M61" s="36"/>
      <c r="N61" s="36"/>
    </row>
  </sheetData>
  <sheetProtection algorithmName="SHA-512" hashValue="Vekk6ULt3AouoPc/AP0wHsTqCVnmT4Hgimwn/JXw+yWvobKpVTvzfNzlcov0dh4uQXyRfDHK8tm+t/Csu3EdKQ==" saltValue="NJqi2aaF9K3sOOHlhGwA4w==" spinCount="100000" sheet="1" selectLockedCells="1"/>
  <mergeCells count="25">
    <mergeCell ref="H51:N51"/>
    <mergeCell ref="H52:N52"/>
    <mergeCell ref="E52:G52"/>
    <mergeCell ref="E51:G51"/>
    <mergeCell ref="E50:G50"/>
    <mergeCell ref="H47:N47"/>
    <mergeCell ref="H48:N48"/>
    <mergeCell ref="H49:N49"/>
    <mergeCell ref="H50:N50"/>
    <mergeCell ref="E49:G49"/>
    <mergeCell ref="E48:G48"/>
    <mergeCell ref="E47:G47"/>
    <mergeCell ref="I46:N46"/>
    <mergeCell ref="C40:N40"/>
    <mergeCell ref="G36:N36"/>
    <mergeCell ref="G37:N37"/>
    <mergeCell ref="G32:N32"/>
    <mergeCell ref="G33:N33"/>
    <mergeCell ref="G34:N34"/>
    <mergeCell ref="G30:N30"/>
    <mergeCell ref="C12:N12"/>
    <mergeCell ref="C17:N17"/>
    <mergeCell ref="G24:N24"/>
    <mergeCell ref="G25:N25"/>
    <mergeCell ref="G26:N26"/>
  </mergeCells>
  <hyperlinks>
    <hyperlink ref="C47" location="'Allgemeine Angaben'!M4" display="Allgemeine Angaben" xr:uid="{00000000-0004-0000-0000-000000000000}"/>
    <hyperlink ref="C49" location="Zusammenfassung!A1" display="Zusammenfassung" xr:uid="{00000000-0004-0000-0000-000001000000}"/>
    <hyperlink ref="C50" location="Kennzahlen!G6" display="8. Kennzahlen" xr:uid="{00000000-0004-0000-0000-000002000000}"/>
    <hyperlink ref="C51" location="'5.1 QI Hüfte'!F17" display="5.1 QI Hüfte" xr:uid="{00000000-0004-0000-0000-000003000000}"/>
    <hyperlink ref="C52" location="'5.2 QI Knie'!F17" display="5.2 QI Knie" xr:uid="{00000000-0004-0000-0000-000004000000}"/>
    <hyperlink ref="C48" location="'2.2.3 Fallzahlen'!E10" display="2.2.3 Fallzahlen" xr:uid="{00000000-0004-0000-0000-000005000000}"/>
  </hyperlinks>
  <pageMargins left="0.70866141732283472" right="0.70866141732283472" top="0.74803149606299213" bottom="0.74803149606299213" header="0.31496062992125984" footer="0.31496062992125984"/>
  <pageSetup paperSize="9" scale="90" fitToHeight="0" orientation="landscape" r:id="rId1"/>
  <headerFooter>
    <oddFooter>&amp;L&amp;F&amp;C&amp;A&amp;R&amp;P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Q118"/>
  <sheetViews>
    <sheetView showGridLines="0" tabSelected="1" zoomScale="85" zoomScaleNormal="85" workbookViewId="0">
      <selection activeCell="L12" sqref="L12:M12"/>
    </sheetView>
  </sheetViews>
  <sheetFormatPr baseColWidth="10" defaultColWidth="0" defaultRowHeight="14.25" zeroHeight="1" outlineLevelRow="1" x14ac:dyDescent="0.2"/>
  <cols>
    <col min="1" max="1" width="1.85546875" style="36" customWidth="1"/>
    <col min="2" max="11" width="10.85546875" style="36" customWidth="1"/>
    <col min="12" max="13" width="10.85546875" style="37" customWidth="1"/>
    <col min="14" max="14" width="2.7109375" style="36" customWidth="1"/>
    <col min="15" max="15" width="15" style="59" hidden="1" customWidth="1"/>
    <col min="16" max="17" width="10.85546875" style="36" hidden="1" customWidth="1"/>
    <col min="18" max="16384" width="0.7109375" style="36" hidden="1"/>
  </cols>
  <sheetData>
    <row r="1" spans="2:17" x14ac:dyDescent="0.2"/>
    <row r="2" spans="2:17" ht="15" customHeight="1" x14ac:dyDescent="0.2">
      <c r="B2" s="32" t="s">
        <v>19</v>
      </c>
      <c r="C2" s="38"/>
      <c r="K2" s="388" t="s">
        <v>91</v>
      </c>
      <c r="L2" s="388"/>
      <c r="M2" s="388"/>
    </row>
    <row r="3" spans="2:17" ht="15" thickBot="1" x14ac:dyDescent="0.25">
      <c r="B3" s="41"/>
      <c r="C3" s="38"/>
    </row>
    <row r="4" spans="2:17" ht="15" thickBot="1" x14ac:dyDescent="0.25">
      <c r="B4" s="153" t="s">
        <v>922</v>
      </c>
      <c r="C4" s="38"/>
      <c r="I4" s="201"/>
      <c r="J4" s="201"/>
      <c r="K4" s="201"/>
      <c r="L4" s="203" t="s">
        <v>85</v>
      </c>
      <c r="M4" s="190"/>
    </row>
    <row r="5" spans="2:17" ht="15" thickBot="1" x14ac:dyDescent="0.25">
      <c r="B5" s="41"/>
      <c r="C5" s="38"/>
    </row>
    <row r="6" spans="2:17" ht="27.75" customHeight="1" thickBot="1" x14ac:dyDescent="0.25">
      <c r="B6" s="153" t="s">
        <v>138</v>
      </c>
      <c r="E6" s="396"/>
      <c r="F6" s="397"/>
      <c r="G6" s="397"/>
      <c r="H6" s="397"/>
      <c r="I6" s="397"/>
      <c r="J6" s="397"/>
      <c r="K6" s="397"/>
      <c r="L6" s="397"/>
      <c r="M6" s="398"/>
    </row>
    <row r="7" spans="2:17" ht="15" thickBot="1" x14ac:dyDescent="0.25">
      <c r="B7" s="41"/>
      <c r="C7" s="38"/>
    </row>
    <row r="8" spans="2:17" ht="15.75" customHeight="1" thickBot="1" x14ac:dyDescent="0.25">
      <c r="B8" s="153" t="s">
        <v>32</v>
      </c>
      <c r="C8" s="38"/>
      <c r="H8" s="202"/>
      <c r="I8" s="202"/>
      <c r="J8" s="202"/>
      <c r="K8" s="202"/>
      <c r="L8" s="389"/>
      <c r="M8" s="390"/>
      <c r="P8" s="36">
        <f>IF(AND(L8&lt;&gt;Hilfstabelle!D4,L8&lt;&gt;Hilfstabelle!D5),1,0)</f>
        <v>1</v>
      </c>
    </row>
    <row r="9" spans="2:17" ht="15" thickBot="1" x14ac:dyDescent="0.25">
      <c r="B9" s="41"/>
      <c r="C9" s="38"/>
    </row>
    <row r="10" spans="2:17" ht="15" thickBot="1" x14ac:dyDescent="0.25">
      <c r="B10" s="153" t="s">
        <v>923</v>
      </c>
      <c r="L10" s="389"/>
      <c r="M10" s="390"/>
      <c r="O10" s="133"/>
      <c r="P10" s="36">
        <f>IF(LEN(Text10)&lt;&gt;4,1,0)</f>
        <v>1</v>
      </c>
    </row>
    <row r="11" spans="2:17" ht="15" thickBot="1" x14ac:dyDescent="0.25">
      <c r="B11" s="41" t="s">
        <v>24</v>
      </c>
      <c r="L11" s="391"/>
      <c r="M11" s="392"/>
      <c r="O11" s="133"/>
    </row>
    <row r="12" spans="2:17" ht="15.75" customHeight="1" thickBot="1" x14ac:dyDescent="0.25">
      <c r="B12" s="41" t="s">
        <v>25</v>
      </c>
      <c r="L12" s="389"/>
      <c r="M12" s="390"/>
      <c r="O12" s="133"/>
      <c r="P12" s="36">
        <f>IF(AND(L12&lt;&gt;"",Q12),0,1)</f>
        <v>1</v>
      </c>
      <c r="Q12" s="36" t="b">
        <f t="array" ref="Q12">OR(EXACT(L12,Hilfstabelle!B:B))</f>
        <v>1</v>
      </c>
    </row>
    <row r="13" spans="2:17" ht="15.75" customHeight="1" thickBot="1" x14ac:dyDescent="0.25">
      <c r="B13" s="41" t="s">
        <v>43</v>
      </c>
      <c r="L13" s="389"/>
      <c r="M13" s="390"/>
      <c r="O13" s="133"/>
      <c r="P13" s="36">
        <f>IF(LEN(L13)&lt;&gt;4,1,0)</f>
        <v>1</v>
      </c>
    </row>
    <row r="14" spans="2:17" ht="15" thickBot="1" x14ac:dyDescent="0.25">
      <c r="B14" s="41"/>
      <c r="O14" s="133"/>
    </row>
    <row r="15" spans="2:17" ht="15" thickBot="1" x14ac:dyDescent="0.25">
      <c r="B15" s="153" t="s">
        <v>332</v>
      </c>
      <c r="L15" s="393"/>
      <c r="M15" s="394"/>
      <c r="O15" s="133"/>
      <c r="P15" s="36">
        <f>IF(AND(L15&lt;&gt;"",Q15),0,1)</f>
        <v>1</v>
      </c>
      <c r="Q15" s="36" t="b">
        <f t="array" ref="Q15">OR(EXACT(L15,Hilfstabelle!M2:M5))</f>
        <v>0</v>
      </c>
    </row>
    <row r="16" spans="2:17" ht="15" thickBot="1" x14ac:dyDescent="0.25">
      <c r="C16" s="185" t="s">
        <v>334</v>
      </c>
      <c r="L16" s="393"/>
      <c r="M16" s="394"/>
      <c r="O16" s="133"/>
    </row>
    <row r="17" spans="2:17" x14ac:dyDescent="0.2">
      <c r="C17" s="41"/>
      <c r="O17" s="133"/>
    </row>
    <row r="18" spans="2:17" ht="27.75" customHeight="1" x14ac:dyDescent="0.2">
      <c r="B18" s="387" t="str">
        <f>IF($L$8="EPZ","Folgende Hauptoperateure sind am Zentrum tätig 
(keine Angabe von Nicht-Hauptoperateuren)","Folgende (Senior-) Hauptoperateure sind am Zentrum tätig 
(keine Angabe von Nicht- (Senior-) Hauptoperateuren)")</f>
        <v>Folgende (Senior-) Hauptoperateure sind am Zentrum tätig 
(keine Angabe von Nicht- (Senior-) Hauptoperateuren)</v>
      </c>
      <c r="C18" s="387"/>
      <c r="E18" s="395" t="s">
        <v>924</v>
      </c>
      <c r="F18" s="395"/>
      <c r="G18" s="187" t="s">
        <v>285</v>
      </c>
      <c r="H18" s="188" t="s">
        <v>925</v>
      </c>
      <c r="I18" s="188" t="s">
        <v>926</v>
      </c>
      <c r="J18" s="399" t="s">
        <v>324</v>
      </c>
      <c r="K18" s="399"/>
      <c r="L18" s="401" t="s">
        <v>329</v>
      </c>
      <c r="M18" s="401"/>
      <c r="O18" s="134" t="s">
        <v>304</v>
      </c>
    </row>
    <row r="19" spans="2:17" ht="15.75" customHeight="1" x14ac:dyDescent="0.2">
      <c r="B19" s="387"/>
      <c r="C19" s="387"/>
      <c r="D19" s="186"/>
      <c r="E19" s="376"/>
      <c r="F19" s="378"/>
      <c r="G19" s="127"/>
      <c r="H19" s="127"/>
      <c r="I19" s="127"/>
      <c r="J19" s="379"/>
      <c r="K19" s="400"/>
      <c r="L19" s="374"/>
      <c r="M19" s="375"/>
      <c r="O19" s="133">
        <v>1</v>
      </c>
      <c r="P19" s="36">
        <f>IF(Q19,0,1)</f>
        <v>1</v>
      </c>
      <c r="Q19" s="36" t="b">
        <f t="array" ref="Q19">AND(OR(EXACT(G19,Hilfstabelle!$B$5:$B$6)),OR(EXACT('Allgemeine Angaben'!H19,Hilfstabelle!$B$14:$B$15)),OR(EXACT('Allgemeine Angaben'!I19,Hilfstabelle!$B$14:$B$15)),OR(EXACT('Allgemeine Angaben'!J19,Hilfstabelle!$E$19:$E$23)))</f>
        <v>0</v>
      </c>
    </row>
    <row r="20" spans="2:17" ht="15.75" customHeight="1" x14ac:dyDescent="0.2">
      <c r="B20" s="387"/>
      <c r="C20" s="387"/>
      <c r="D20" s="186"/>
      <c r="E20" s="376"/>
      <c r="F20" s="377"/>
      <c r="G20" s="249"/>
      <c r="H20" s="127"/>
      <c r="I20" s="127"/>
      <c r="J20" s="379"/>
      <c r="K20" s="380"/>
      <c r="L20" s="374"/>
      <c r="M20" s="375"/>
      <c r="O20" s="133">
        <v>2</v>
      </c>
      <c r="P20" s="36">
        <f>IF(Q20,0,1)</f>
        <v>1</v>
      </c>
      <c r="Q20" s="36" t="b">
        <f t="array" ref="Q20">AND(OR(EXACT(G20,Hilfstabelle!$B$5:$B$6)),OR(EXACT('Allgemeine Angaben'!H20,Hilfstabelle!$B$14:$B$15)),OR(EXACT('Allgemeine Angaben'!I20,Hilfstabelle!$B$14:$B$15)),OR(EXACT('Allgemeine Angaben'!J20,Hilfstabelle!$E$19:$E$23)))</f>
        <v>0</v>
      </c>
    </row>
    <row r="21" spans="2:17" ht="15.75" customHeight="1" x14ac:dyDescent="0.2">
      <c r="B21" s="387"/>
      <c r="C21" s="387"/>
      <c r="D21" s="186"/>
      <c r="E21" s="376"/>
      <c r="F21" s="377"/>
      <c r="G21" s="249"/>
      <c r="H21" s="127"/>
      <c r="I21" s="127"/>
      <c r="J21" s="379"/>
      <c r="K21" s="380"/>
      <c r="L21" s="374"/>
      <c r="M21" s="375"/>
      <c r="O21" s="133">
        <v>3</v>
      </c>
      <c r="P21" s="36">
        <f>IF(OR(E21="",Q21),0,1)</f>
        <v>0</v>
      </c>
      <c r="Q21" s="36" t="b">
        <f t="array" ref="Q21">AND(OR(EXACT(G21,Hilfstabelle!$B$5:$B$6)),OR(EXACT('Allgemeine Angaben'!H21,Hilfstabelle!$B$14:$B$15)),OR(EXACT('Allgemeine Angaben'!I21,Hilfstabelle!$B$14:$B$15)),OR(EXACT('Allgemeine Angaben'!J21,Hilfstabelle!$E$19:$E$23)))</f>
        <v>0</v>
      </c>
    </row>
    <row r="22" spans="2:17" ht="15.75" customHeight="1" x14ac:dyDescent="0.2">
      <c r="B22" s="387"/>
      <c r="C22" s="387"/>
      <c r="E22" s="376"/>
      <c r="F22" s="377"/>
      <c r="G22" s="127"/>
      <c r="H22" s="127"/>
      <c r="I22" s="127"/>
      <c r="J22" s="379"/>
      <c r="K22" s="380"/>
      <c r="L22" s="374"/>
      <c r="M22" s="375"/>
      <c r="O22" s="133">
        <v>4</v>
      </c>
      <c r="P22" s="36">
        <f t="shared" ref="P22:P43" si="0">IF(OR(E22="",Q22),0,1)</f>
        <v>0</v>
      </c>
      <c r="Q22" s="36" t="b">
        <f t="array" ref="Q22">AND(OR(EXACT(G22,Hilfstabelle!$B$5:$B$6)),OR(EXACT('Allgemeine Angaben'!H22,Hilfstabelle!$B$14:$B$15)),OR(EXACT('Allgemeine Angaben'!I22,Hilfstabelle!$B$14:$B$15)),OR(EXACT('Allgemeine Angaben'!J22,Hilfstabelle!$E$19:$E$23)))</f>
        <v>0</v>
      </c>
    </row>
    <row r="23" spans="2:17" ht="15.75" customHeight="1" x14ac:dyDescent="0.2">
      <c r="C23" s="41"/>
      <c r="E23" s="376"/>
      <c r="F23" s="377"/>
      <c r="G23" s="127"/>
      <c r="H23" s="127"/>
      <c r="I23" s="127"/>
      <c r="J23" s="379"/>
      <c r="K23" s="380"/>
      <c r="L23" s="374"/>
      <c r="M23" s="375"/>
      <c r="O23" s="133">
        <v>5</v>
      </c>
      <c r="P23" s="36">
        <f t="shared" si="0"/>
        <v>0</v>
      </c>
      <c r="Q23" s="36" t="b">
        <f t="array" ref="Q23">AND(OR(EXACT(G23,Hilfstabelle!$B$5:$B$6)),OR(EXACT('Allgemeine Angaben'!H23,Hilfstabelle!$B$14:$B$15)),OR(EXACT('Allgemeine Angaben'!I23,Hilfstabelle!$B$14:$B$15)),OR(EXACT('Allgemeine Angaben'!J23,Hilfstabelle!$E$19:$E$23)))</f>
        <v>0</v>
      </c>
    </row>
    <row r="24" spans="2:17" ht="15.75" customHeight="1" x14ac:dyDescent="0.2">
      <c r="C24" s="41"/>
      <c r="E24" s="376"/>
      <c r="F24" s="377"/>
      <c r="G24" s="249"/>
      <c r="H24" s="127"/>
      <c r="I24" s="127"/>
      <c r="J24" s="379"/>
      <c r="K24" s="380"/>
      <c r="L24" s="374"/>
      <c r="M24" s="375"/>
      <c r="O24" s="133">
        <v>6</v>
      </c>
      <c r="P24" s="36">
        <f t="shared" si="0"/>
        <v>0</v>
      </c>
      <c r="Q24" s="36" t="b">
        <f t="array" ref="Q24">AND(OR(EXACT(G24,Hilfstabelle!$B$5:$B$6)),OR(EXACT('Allgemeine Angaben'!H24,Hilfstabelle!$B$14:$B$15)),OR(EXACT('Allgemeine Angaben'!I24,Hilfstabelle!$B$14:$B$15)),OR(EXACT('Allgemeine Angaben'!J24,Hilfstabelle!$E$19:$E$23)))</f>
        <v>0</v>
      </c>
    </row>
    <row r="25" spans="2:17" ht="15.75" customHeight="1" x14ac:dyDescent="0.2">
      <c r="C25" s="41"/>
      <c r="E25" s="376"/>
      <c r="F25" s="377"/>
      <c r="G25" s="127"/>
      <c r="H25" s="127"/>
      <c r="I25" s="127"/>
      <c r="J25" s="379"/>
      <c r="K25" s="380"/>
      <c r="L25" s="374"/>
      <c r="M25" s="375"/>
      <c r="O25" s="133">
        <v>7</v>
      </c>
      <c r="P25" s="36">
        <f t="shared" si="0"/>
        <v>0</v>
      </c>
      <c r="Q25" s="36" t="b">
        <f t="array" ref="Q25">AND(OR(EXACT(G25,Hilfstabelle!$B$5:$B$6)),OR(EXACT('Allgemeine Angaben'!H25,Hilfstabelle!$B$14:$B$15)),OR(EXACT('Allgemeine Angaben'!I25,Hilfstabelle!$B$14:$B$15)),OR(EXACT('Allgemeine Angaben'!J25,Hilfstabelle!$E$19:$E$23)))</f>
        <v>0</v>
      </c>
    </row>
    <row r="26" spans="2:17" ht="15.75" customHeight="1" x14ac:dyDescent="0.2">
      <c r="C26" s="41"/>
      <c r="E26" s="376"/>
      <c r="F26" s="377"/>
      <c r="G26" s="127"/>
      <c r="H26" s="127"/>
      <c r="I26" s="127"/>
      <c r="J26" s="379"/>
      <c r="K26" s="380"/>
      <c r="L26" s="374"/>
      <c r="M26" s="375"/>
      <c r="O26" s="133">
        <v>8</v>
      </c>
      <c r="P26" s="36">
        <f t="shared" si="0"/>
        <v>0</v>
      </c>
      <c r="Q26" s="36" t="b">
        <f t="array" ref="Q26">AND(OR(EXACT(G26,Hilfstabelle!$B$5:$B$6)),OR(EXACT('Allgemeine Angaben'!H26,Hilfstabelle!$B$14:$B$15)),OR(EXACT('Allgemeine Angaben'!I26,Hilfstabelle!$B$14:$B$15)),OR(EXACT('Allgemeine Angaben'!J26,Hilfstabelle!$E$19:$E$23)))</f>
        <v>0</v>
      </c>
    </row>
    <row r="27" spans="2:17" ht="15.75" customHeight="1" x14ac:dyDescent="0.2">
      <c r="C27" s="41"/>
      <c r="E27" s="376"/>
      <c r="F27" s="377"/>
      <c r="G27" s="127"/>
      <c r="H27" s="127"/>
      <c r="I27" s="127"/>
      <c r="J27" s="379"/>
      <c r="K27" s="380"/>
      <c r="L27" s="374"/>
      <c r="M27" s="375"/>
      <c r="O27" s="133">
        <v>9</v>
      </c>
      <c r="P27" s="36">
        <f t="shared" si="0"/>
        <v>0</v>
      </c>
      <c r="Q27" s="36" t="b">
        <f t="array" ref="Q27">AND(OR(EXACT(G27,Hilfstabelle!$B$5:$B$6)),OR(EXACT('Allgemeine Angaben'!H27,Hilfstabelle!$B$14:$B$15)),OR(EXACT('Allgemeine Angaben'!I27,Hilfstabelle!$B$14:$B$15)),OR(EXACT('Allgemeine Angaben'!J27,Hilfstabelle!$E$19:$E$23)))</f>
        <v>0</v>
      </c>
    </row>
    <row r="28" spans="2:17" ht="15.75" customHeight="1" x14ac:dyDescent="0.2">
      <c r="C28" s="41"/>
      <c r="E28" s="376"/>
      <c r="F28" s="377"/>
      <c r="G28" s="127"/>
      <c r="H28" s="127"/>
      <c r="I28" s="127"/>
      <c r="J28" s="379"/>
      <c r="K28" s="380"/>
      <c r="L28" s="374"/>
      <c r="M28" s="375"/>
      <c r="O28" s="133">
        <v>10</v>
      </c>
      <c r="P28" s="36">
        <f t="shared" si="0"/>
        <v>0</v>
      </c>
      <c r="Q28" s="36" t="b">
        <f t="array" ref="Q28">AND(OR(EXACT(G28,Hilfstabelle!$B$5:$B$6)),OR(EXACT('Allgemeine Angaben'!H28,Hilfstabelle!$B$14:$B$15)),OR(EXACT('Allgemeine Angaben'!I28,Hilfstabelle!$B$14:$B$15)),OR(EXACT('Allgemeine Angaben'!J28,Hilfstabelle!$E$19:$E$23)))</f>
        <v>0</v>
      </c>
    </row>
    <row r="29" spans="2:17" ht="15.75" customHeight="1" x14ac:dyDescent="0.2">
      <c r="C29" s="41"/>
      <c r="E29" s="376"/>
      <c r="F29" s="377"/>
      <c r="G29" s="127"/>
      <c r="H29" s="127"/>
      <c r="I29" s="127"/>
      <c r="J29" s="379"/>
      <c r="K29" s="380"/>
      <c r="L29" s="374"/>
      <c r="M29" s="375"/>
      <c r="O29" s="133">
        <v>11</v>
      </c>
      <c r="P29" s="36">
        <f t="shared" si="0"/>
        <v>0</v>
      </c>
      <c r="Q29" s="36" t="b">
        <f t="array" ref="Q29">AND(OR(EXACT(G29,Hilfstabelle!$B$5:$B$6)),OR(EXACT('Allgemeine Angaben'!H29,Hilfstabelle!$B$14:$B$15)),OR(EXACT('Allgemeine Angaben'!I29,Hilfstabelle!$B$14:$B$15)),OR(EXACT('Allgemeine Angaben'!J29,Hilfstabelle!$E$19:$E$23)))</f>
        <v>0</v>
      </c>
    </row>
    <row r="30" spans="2:17" ht="15.75" customHeight="1" x14ac:dyDescent="0.2">
      <c r="C30" s="41"/>
      <c r="E30" s="376"/>
      <c r="F30" s="377"/>
      <c r="G30" s="127"/>
      <c r="H30" s="127"/>
      <c r="I30" s="127"/>
      <c r="J30" s="379"/>
      <c r="K30" s="380"/>
      <c r="L30" s="374"/>
      <c r="M30" s="375"/>
      <c r="O30" s="133">
        <v>12</v>
      </c>
      <c r="P30" s="36">
        <f t="shared" si="0"/>
        <v>0</v>
      </c>
      <c r="Q30" s="36" t="b">
        <f t="array" ref="Q30">AND(OR(EXACT(G30,Hilfstabelle!$B$5:$B$6)),OR(EXACT('Allgemeine Angaben'!H30,Hilfstabelle!$B$14:$B$15)),OR(EXACT('Allgemeine Angaben'!I30,Hilfstabelle!$B$14:$B$15)),OR(EXACT('Allgemeine Angaben'!J30,Hilfstabelle!$E$19:$E$23)))</f>
        <v>0</v>
      </c>
    </row>
    <row r="31" spans="2:17" ht="15.75" customHeight="1" outlineLevel="1" x14ac:dyDescent="0.2">
      <c r="C31" s="41"/>
      <c r="E31" s="376"/>
      <c r="F31" s="377"/>
      <c r="G31" s="127"/>
      <c r="H31" s="127"/>
      <c r="I31" s="127"/>
      <c r="J31" s="379"/>
      <c r="K31" s="380"/>
      <c r="L31" s="374"/>
      <c r="M31" s="375"/>
      <c r="O31" s="133">
        <v>13</v>
      </c>
      <c r="P31" s="36">
        <f t="shared" si="0"/>
        <v>0</v>
      </c>
      <c r="Q31" s="36" t="b">
        <f t="array" ref="Q31">AND(OR(EXACT(G31,Hilfstabelle!$B$5:$B$6)),OR(EXACT('Allgemeine Angaben'!H31,Hilfstabelle!$B$14:$B$15)),OR(EXACT('Allgemeine Angaben'!I31,Hilfstabelle!$B$14:$B$15)),OR(EXACT('Allgemeine Angaben'!J31,Hilfstabelle!$E$19:$E$23)))</f>
        <v>0</v>
      </c>
    </row>
    <row r="32" spans="2:17" ht="15.75" customHeight="1" outlineLevel="1" x14ac:dyDescent="0.2">
      <c r="C32" s="41"/>
      <c r="E32" s="376"/>
      <c r="F32" s="377"/>
      <c r="G32" s="127"/>
      <c r="H32" s="127"/>
      <c r="I32" s="127"/>
      <c r="J32" s="379"/>
      <c r="K32" s="380"/>
      <c r="L32" s="374"/>
      <c r="M32" s="375"/>
      <c r="O32" s="133">
        <v>14</v>
      </c>
      <c r="P32" s="36">
        <f t="shared" si="0"/>
        <v>0</v>
      </c>
      <c r="Q32" s="36" t="b">
        <f t="array" ref="Q32">AND(OR(EXACT(G32,Hilfstabelle!$B$5:$B$6)),OR(EXACT('Allgemeine Angaben'!H32,Hilfstabelle!$B$14:$B$15)),OR(EXACT('Allgemeine Angaben'!I32,Hilfstabelle!$B$14:$B$15)),OR(EXACT('Allgemeine Angaben'!J32,Hilfstabelle!$E$19:$E$23)))</f>
        <v>0</v>
      </c>
    </row>
    <row r="33" spans="2:17" ht="15.75" customHeight="1" outlineLevel="1" x14ac:dyDescent="0.2">
      <c r="C33" s="41"/>
      <c r="E33" s="376"/>
      <c r="F33" s="377"/>
      <c r="G33" s="127"/>
      <c r="H33" s="127"/>
      <c r="I33" s="127"/>
      <c r="J33" s="379"/>
      <c r="K33" s="380"/>
      <c r="L33" s="374"/>
      <c r="M33" s="375"/>
      <c r="O33" s="133">
        <v>15</v>
      </c>
      <c r="P33" s="36">
        <f t="shared" si="0"/>
        <v>0</v>
      </c>
      <c r="Q33" s="36" t="b">
        <f t="array" ref="Q33">AND(OR(EXACT(G33,Hilfstabelle!$B$5:$B$6)),OR(EXACT('Allgemeine Angaben'!H33,Hilfstabelle!$B$14:$B$15)),OR(EXACT('Allgemeine Angaben'!I33,Hilfstabelle!$B$14:$B$15)),OR(EXACT('Allgemeine Angaben'!J33,Hilfstabelle!$E$19:$E$23)))</f>
        <v>0</v>
      </c>
    </row>
    <row r="34" spans="2:17" ht="15.75" customHeight="1" outlineLevel="1" x14ac:dyDescent="0.2">
      <c r="C34" s="41"/>
      <c r="E34" s="376"/>
      <c r="F34" s="377"/>
      <c r="G34" s="127"/>
      <c r="H34" s="127"/>
      <c r="I34" s="127"/>
      <c r="J34" s="379"/>
      <c r="K34" s="380"/>
      <c r="L34" s="374"/>
      <c r="M34" s="375"/>
      <c r="O34" s="133">
        <v>16</v>
      </c>
      <c r="P34" s="36">
        <f t="shared" si="0"/>
        <v>0</v>
      </c>
      <c r="Q34" s="36" t="b">
        <f t="array" ref="Q34">AND(OR(EXACT(G34,Hilfstabelle!$B$5:$B$6)),OR(EXACT('Allgemeine Angaben'!H34,Hilfstabelle!$B$14:$B$15)),OR(EXACT('Allgemeine Angaben'!I34,Hilfstabelle!$B$14:$B$15)),OR(EXACT('Allgemeine Angaben'!J34,Hilfstabelle!$E$19:$E$23)))</f>
        <v>0</v>
      </c>
    </row>
    <row r="35" spans="2:17" ht="15.75" customHeight="1" outlineLevel="1" x14ac:dyDescent="0.2">
      <c r="C35" s="41"/>
      <c r="E35" s="376"/>
      <c r="F35" s="377"/>
      <c r="G35" s="127"/>
      <c r="H35" s="127"/>
      <c r="I35" s="127"/>
      <c r="J35" s="379"/>
      <c r="K35" s="380"/>
      <c r="L35" s="374"/>
      <c r="M35" s="375"/>
      <c r="O35" s="133">
        <v>17</v>
      </c>
      <c r="P35" s="36">
        <f t="shared" si="0"/>
        <v>0</v>
      </c>
      <c r="Q35" s="36" t="b">
        <f t="array" ref="Q35">AND(OR(EXACT(G35,Hilfstabelle!$B$5:$B$6)),OR(EXACT('Allgemeine Angaben'!H35,Hilfstabelle!$B$14:$B$15)),OR(EXACT('Allgemeine Angaben'!I35,Hilfstabelle!$B$14:$B$15)),OR(EXACT('Allgemeine Angaben'!J35,Hilfstabelle!$E$19:$E$23)))</f>
        <v>0</v>
      </c>
    </row>
    <row r="36" spans="2:17" ht="15.75" customHeight="1" outlineLevel="1" x14ac:dyDescent="0.2">
      <c r="C36" s="41"/>
      <c r="E36" s="376"/>
      <c r="F36" s="377"/>
      <c r="G36" s="127"/>
      <c r="H36" s="127"/>
      <c r="I36" s="127"/>
      <c r="J36" s="379"/>
      <c r="K36" s="380"/>
      <c r="L36" s="374"/>
      <c r="M36" s="375"/>
      <c r="O36" s="133">
        <v>18</v>
      </c>
      <c r="P36" s="36">
        <f t="shared" si="0"/>
        <v>0</v>
      </c>
      <c r="Q36" s="36" t="b">
        <f t="array" ref="Q36">AND(OR(EXACT(G36,Hilfstabelle!$B$5:$B$6)),OR(EXACT('Allgemeine Angaben'!H36,Hilfstabelle!$B$14:$B$15)),OR(EXACT('Allgemeine Angaben'!I36,Hilfstabelle!$B$14:$B$15)),OR(EXACT('Allgemeine Angaben'!J36,Hilfstabelle!$E$19:$E$23)))</f>
        <v>0</v>
      </c>
    </row>
    <row r="37" spans="2:17" ht="15.75" customHeight="1" outlineLevel="1" x14ac:dyDescent="0.2">
      <c r="C37" s="41"/>
      <c r="E37" s="376"/>
      <c r="F37" s="377"/>
      <c r="G37" s="127"/>
      <c r="H37" s="127"/>
      <c r="I37" s="127"/>
      <c r="J37" s="379"/>
      <c r="K37" s="380"/>
      <c r="L37" s="374"/>
      <c r="M37" s="375"/>
      <c r="O37" s="133">
        <v>19</v>
      </c>
      <c r="P37" s="36">
        <f t="shared" si="0"/>
        <v>0</v>
      </c>
      <c r="Q37" s="36" t="b">
        <f t="array" ref="Q37">AND(OR(EXACT(G37,Hilfstabelle!$B$5:$B$6)),OR(EXACT('Allgemeine Angaben'!H37,Hilfstabelle!$B$14:$B$15)),OR(EXACT('Allgemeine Angaben'!I37,Hilfstabelle!$B$14:$B$15)),OR(EXACT('Allgemeine Angaben'!J37,Hilfstabelle!$E$19:$E$23)))</f>
        <v>0</v>
      </c>
    </row>
    <row r="38" spans="2:17" ht="15.75" customHeight="1" outlineLevel="1" x14ac:dyDescent="0.2">
      <c r="C38" s="41"/>
      <c r="E38" s="376"/>
      <c r="F38" s="377"/>
      <c r="G38" s="127"/>
      <c r="H38" s="127"/>
      <c r="I38" s="127"/>
      <c r="J38" s="379"/>
      <c r="K38" s="380"/>
      <c r="L38" s="374"/>
      <c r="M38" s="375"/>
      <c r="O38" s="133">
        <v>20</v>
      </c>
      <c r="P38" s="36">
        <f t="shared" si="0"/>
        <v>0</v>
      </c>
      <c r="Q38" s="36" t="b">
        <f t="array" ref="Q38">AND(OR(EXACT(G38,Hilfstabelle!$B$5:$B$6)),OR(EXACT('Allgemeine Angaben'!H38,Hilfstabelle!$B$14:$B$15)),OR(EXACT('Allgemeine Angaben'!I38,Hilfstabelle!$B$14:$B$15)),OR(EXACT('Allgemeine Angaben'!J38,Hilfstabelle!$E$19:$E$23)))</f>
        <v>0</v>
      </c>
    </row>
    <row r="39" spans="2:17" ht="15.75" customHeight="1" outlineLevel="1" x14ac:dyDescent="0.2">
      <c r="C39" s="41"/>
      <c r="E39" s="376"/>
      <c r="F39" s="377"/>
      <c r="G39" s="127"/>
      <c r="H39" s="127"/>
      <c r="I39" s="127"/>
      <c r="J39" s="379"/>
      <c r="K39" s="380"/>
      <c r="L39" s="374"/>
      <c r="M39" s="375"/>
      <c r="O39" s="133">
        <v>21</v>
      </c>
      <c r="P39" s="36">
        <f t="shared" si="0"/>
        <v>0</v>
      </c>
      <c r="Q39" s="36" t="b">
        <f t="array" ref="Q39">AND(OR(EXACT(G39,Hilfstabelle!$B$5:$B$6)),OR(EXACT('Allgemeine Angaben'!H39,Hilfstabelle!$B$14:$B$15)),OR(EXACT('Allgemeine Angaben'!I39,Hilfstabelle!$B$14:$B$15)),OR(EXACT('Allgemeine Angaben'!J39,Hilfstabelle!$E$19:$E$23)))</f>
        <v>0</v>
      </c>
    </row>
    <row r="40" spans="2:17" ht="15.75" customHeight="1" outlineLevel="1" x14ac:dyDescent="0.2">
      <c r="C40" s="41"/>
      <c r="E40" s="376"/>
      <c r="F40" s="377"/>
      <c r="G40" s="127"/>
      <c r="H40" s="127"/>
      <c r="I40" s="127"/>
      <c r="J40" s="379"/>
      <c r="K40" s="380"/>
      <c r="L40" s="374"/>
      <c r="M40" s="375"/>
      <c r="O40" s="133">
        <v>22</v>
      </c>
      <c r="P40" s="36">
        <f t="shared" si="0"/>
        <v>0</v>
      </c>
      <c r="Q40" s="36" t="b">
        <f t="array" ref="Q40">AND(OR(EXACT(G40,Hilfstabelle!$B$5:$B$6)),OR(EXACT('Allgemeine Angaben'!H40,Hilfstabelle!$B$14:$B$15)),OR(EXACT('Allgemeine Angaben'!I40,Hilfstabelle!$B$14:$B$15)),OR(EXACT('Allgemeine Angaben'!J40,Hilfstabelle!$E$19:$E$23)))</f>
        <v>0</v>
      </c>
    </row>
    <row r="41" spans="2:17" ht="15.75" customHeight="1" outlineLevel="1" x14ac:dyDescent="0.2">
      <c r="C41" s="41"/>
      <c r="E41" s="376"/>
      <c r="F41" s="377"/>
      <c r="G41" s="127"/>
      <c r="H41" s="127"/>
      <c r="I41" s="127"/>
      <c r="J41" s="379"/>
      <c r="K41" s="380"/>
      <c r="L41" s="374"/>
      <c r="M41" s="375"/>
      <c r="O41" s="133">
        <v>23</v>
      </c>
      <c r="P41" s="36">
        <f t="shared" si="0"/>
        <v>0</v>
      </c>
      <c r="Q41" s="36" t="b">
        <f t="array" ref="Q41">AND(OR(EXACT(G41,Hilfstabelle!$B$5:$B$6)),OR(EXACT('Allgemeine Angaben'!H41,Hilfstabelle!$B$14:$B$15)),OR(EXACT('Allgemeine Angaben'!I41,Hilfstabelle!$B$14:$B$15)),OR(EXACT('Allgemeine Angaben'!J41,Hilfstabelle!$E$19:$E$23)))</f>
        <v>0</v>
      </c>
    </row>
    <row r="42" spans="2:17" ht="15.75" customHeight="1" outlineLevel="1" x14ac:dyDescent="0.2">
      <c r="C42" s="41"/>
      <c r="E42" s="376"/>
      <c r="F42" s="377"/>
      <c r="G42" s="127"/>
      <c r="H42" s="127"/>
      <c r="I42" s="127"/>
      <c r="J42" s="379"/>
      <c r="K42" s="380"/>
      <c r="L42" s="374"/>
      <c r="M42" s="375"/>
      <c r="O42" s="133">
        <v>24</v>
      </c>
      <c r="P42" s="36">
        <f t="shared" si="0"/>
        <v>0</v>
      </c>
      <c r="Q42" s="36" t="b">
        <f t="array" ref="Q42">AND(OR(EXACT(G42,Hilfstabelle!$B$5:$B$6)),OR(EXACT('Allgemeine Angaben'!H42,Hilfstabelle!$B$14:$B$15)),OR(EXACT('Allgemeine Angaben'!I42,Hilfstabelle!$B$14:$B$15)),OR(EXACT('Allgemeine Angaben'!J42,Hilfstabelle!$E$19:$E$23)))</f>
        <v>0</v>
      </c>
    </row>
    <row r="43" spans="2:17" ht="15.75" customHeight="1" outlineLevel="1" x14ac:dyDescent="0.2">
      <c r="C43" s="41"/>
      <c r="E43" s="376"/>
      <c r="F43" s="377"/>
      <c r="G43" s="127"/>
      <c r="H43" s="127"/>
      <c r="I43" s="127"/>
      <c r="J43" s="379"/>
      <c r="K43" s="380"/>
      <c r="L43" s="374"/>
      <c r="M43" s="375"/>
      <c r="O43" s="133">
        <v>25</v>
      </c>
      <c r="P43" s="36">
        <f t="shared" si="0"/>
        <v>0</v>
      </c>
      <c r="Q43" s="36" t="b">
        <f t="array" ref="Q43">AND(OR(EXACT(G43,Hilfstabelle!$B$5:$B$6)),OR(EXACT('Allgemeine Angaben'!H43,Hilfstabelle!$B$14:$B$15)),OR(EXACT('Allgemeine Angaben'!I43,Hilfstabelle!$B$14:$B$15)),OR(EXACT('Allgemeine Angaben'!J43,Hilfstabelle!$E$19:$E$23)))</f>
        <v>0</v>
      </c>
    </row>
    <row r="44" spans="2:17" x14ac:dyDescent="0.2">
      <c r="C44" s="41"/>
      <c r="E44" s="59" t="s">
        <v>330</v>
      </c>
      <c r="L44" s="36"/>
      <c r="M44" s="36"/>
      <c r="O44" s="133"/>
    </row>
    <row r="45" spans="2:17" ht="15" thickBot="1" x14ac:dyDescent="0.25">
      <c r="C45" s="41"/>
      <c r="L45" s="36"/>
      <c r="M45" s="36"/>
      <c r="O45" s="133"/>
    </row>
    <row r="46" spans="2:17" ht="15.75" thickBot="1" x14ac:dyDescent="0.3">
      <c r="B46" s="153" t="s">
        <v>927</v>
      </c>
      <c r="D46" s="43"/>
      <c r="E46" s="43"/>
      <c r="F46" s="44"/>
      <c r="L46" s="385" t="s">
        <v>47</v>
      </c>
      <c r="M46" s="386"/>
      <c r="N46"/>
      <c r="O46" s="133"/>
      <c r="P46" s="36">
        <f>IF(AND(L46&lt;&gt;"",Q46),0,1)</f>
        <v>0</v>
      </c>
      <c r="Q46" s="36" t="b">
        <f t="array" ref="Q46">OR(EXACT(L46,Hilfstabelle!J2:J4))</f>
        <v>1</v>
      </c>
    </row>
    <row r="47" spans="2:17" ht="15" customHeight="1" x14ac:dyDescent="0.2">
      <c r="C47" s="41"/>
      <c r="D47" s="43"/>
      <c r="E47" s="382"/>
      <c r="F47" s="382"/>
      <c r="G47" s="382"/>
      <c r="H47" s="382"/>
      <c r="I47" s="382"/>
      <c r="J47" s="382"/>
      <c r="K47" s="382"/>
      <c r="L47" s="382"/>
      <c r="M47" s="382"/>
      <c r="O47" s="133"/>
    </row>
    <row r="48" spans="2:17" ht="39" customHeight="1" x14ac:dyDescent="0.2">
      <c r="C48" s="189"/>
      <c r="D48" s="189"/>
      <c r="E48" s="402" t="str">
        <f>IF(L46=Hilfstabelle!J2,"Die Tabelle ist nur verpflichtend bei Inanspruchnahme der alten Sonderregelung für mindestens einen Hauptoperateur (aktueller Stand zum Audit) auszufüllen. Einzutragen sind die Fallzahlen seit 2009. Prognosen sind nicht erforderlich.",IF(L46=Hilfstabelle!J3,"Keine Inanspruchnahme der Sonderregelung",""))</f>
        <v>Keine Inanspruchnahme der Sonderregelung</v>
      </c>
      <c r="F48" s="402"/>
      <c r="G48" s="402"/>
      <c r="H48" s="402"/>
      <c r="I48" s="402"/>
      <c r="J48" s="402"/>
      <c r="K48" s="402"/>
      <c r="L48" s="402"/>
      <c r="M48" s="402"/>
      <c r="O48" s="133"/>
    </row>
    <row r="49" spans="3:17" ht="14.25" customHeight="1" x14ac:dyDescent="0.2">
      <c r="C49" s="47"/>
      <c r="D49" s="47"/>
      <c r="E49" s="47"/>
      <c r="F49" s="47"/>
      <c r="G49" s="47"/>
      <c r="H49" s="47"/>
      <c r="I49" s="47"/>
      <c r="J49" s="47"/>
      <c r="K49" s="47"/>
      <c r="L49" s="47"/>
      <c r="M49" s="47"/>
      <c r="O49" s="133"/>
    </row>
    <row r="50" spans="3:17" ht="60" customHeight="1" x14ac:dyDescent="0.2">
      <c r="C50" s="192"/>
      <c r="E50" s="232"/>
      <c r="F50" s="128"/>
      <c r="G50" s="128"/>
      <c r="H50" s="128"/>
      <c r="I50" s="128"/>
      <c r="J50" s="128"/>
      <c r="K50" s="128"/>
      <c r="L50" s="128"/>
      <c r="M50" s="128"/>
      <c r="O50" s="133"/>
      <c r="P50" s="36">
        <f>IF(Q50,0,1)</f>
        <v>0</v>
      </c>
      <c r="Q50" s="36" t="b">
        <f t="array" ref="Q50">AND(OR(EXACT(F50,E19:F43)),OR(EXACT(G50,E19:F43)),OR(EXACT(H50,E19:F43)),OR(EXACT(I50,E19:F43)),OR(EXACT(J50,E19:F43)),OR(EXACT(K50,E19:F43)),OR(EXACT(L50,E19:F43)),OR(EXACT(M50,E19:F43)))</f>
        <v>1</v>
      </c>
    </row>
    <row r="51" spans="3:17" x14ac:dyDescent="0.2">
      <c r="C51" s="192"/>
      <c r="E51" s="232">
        <v>2023</v>
      </c>
      <c r="F51" s="128"/>
      <c r="G51" s="128"/>
      <c r="H51" s="128"/>
      <c r="I51" s="128"/>
      <c r="J51" s="128"/>
      <c r="K51" s="128"/>
      <c r="L51" s="128"/>
      <c r="M51" s="128"/>
      <c r="O51" s="133"/>
    </row>
    <row r="52" spans="3:17" x14ac:dyDescent="0.2">
      <c r="C52" s="192"/>
      <c r="E52" s="232">
        <v>2022</v>
      </c>
      <c r="F52" s="128"/>
      <c r="G52" s="128"/>
      <c r="H52" s="128"/>
      <c r="I52" s="128"/>
      <c r="J52" s="128"/>
      <c r="K52" s="128"/>
      <c r="L52" s="128"/>
      <c r="M52" s="128"/>
      <c r="O52" s="133"/>
    </row>
    <row r="53" spans="3:17" ht="14.25" customHeight="1" x14ac:dyDescent="0.2">
      <c r="C53" s="192"/>
      <c r="E53" s="232">
        <v>2021</v>
      </c>
      <c r="F53" s="260"/>
      <c r="G53" s="260"/>
      <c r="H53" s="260"/>
      <c r="I53" s="260"/>
      <c r="J53" s="260"/>
      <c r="K53" s="260"/>
      <c r="L53" s="260"/>
      <c r="M53" s="260"/>
      <c r="O53" s="133"/>
    </row>
    <row r="54" spans="3:17" ht="14.25" customHeight="1" x14ac:dyDescent="0.2">
      <c r="C54" s="192"/>
      <c r="E54" s="232">
        <v>2020</v>
      </c>
      <c r="F54" s="128"/>
      <c r="G54" s="260"/>
      <c r="H54" s="260"/>
      <c r="I54" s="260"/>
      <c r="J54" s="260"/>
      <c r="K54" s="260"/>
      <c r="L54" s="260"/>
      <c r="M54" s="260"/>
      <c r="O54" s="133"/>
    </row>
    <row r="55" spans="3:17" x14ac:dyDescent="0.2">
      <c r="C55" s="192"/>
      <c r="E55" s="232">
        <v>2019</v>
      </c>
      <c r="F55" s="128"/>
      <c r="G55" s="260"/>
      <c r="H55" s="260"/>
      <c r="I55" s="260"/>
      <c r="J55" s="260"/>
      <c r="K55" s="260"/>
      <c r="L55" s="260"/>
      <c r="M55" s="260"/>
      <c r="O55" s="133"/>
    </row>
    <row r="56" spans="3:17" x14ac:dyDescent="0.2">
      <c r="C56" s="192"/>
      <c r="E56" s="232">
        <v>2018</v>
      </c>
      <c r="F56" s="260"/>
      <c r="G56" s="260"/>
      <c r="H56" s="260"/>
      <c r="I56" s="260"/>
      <c r="J56" s="260"/>
      <c r="K56" s="260"/>
      <c r="L56" s="260"/>
      <c r="M56" s="260"/>
      <c r="O56" s="133"/>
    </row>
    <row r="57" spans="3:17" x14ac:dyDescent="0.2">
      <c r="C57" s="192"/>
      <c r="E57" s="232">
        <v>2017</v>
      </c>
      <c r="F57" s="128"/>
      <c r="G57" s="260"/>
      <c r="H57" s="260"/>
      <c r="I57" s="260"/>
      <c r="J57" s="260"/>
      <c r="K57" s="260"/>
      <c r="L57" s="260"/>
      <c r="M57" s="260"/>
      <c r="O57" s="133"/>
    </row>
    <row r="58" spans="3:17" x14ac:dyDescent="0.2">
      <c r="C58" s="192"/>
      <c r="E58" s="232">
        <v>2016</v>
      </c>
      <c r="F58" s="128"/>
      <c r="G58" s="260"/>
      <c r="H58" s="260"/>
      <c r="I58" s="260"/>
      <c r="J58" s="260"/>
      <c r="K58" s="260"/>
      <c r="L58" s="260"/>
      <c r="M58" s="260"/>
      <c r="O58" s="133"/>
    </row>
    <row r="59" spans="3:17" x14ac:dyDescent="0.2">
      <c r="C59" s="192"/>
      <c r="E59" s="232">
        <v>2015</v>
      </c>
      <c r="F59" s="260"/>
      <c r="G59" s="260"/>
      <c r="H59" s="260"/>
      <c r="I59" s="260"/>
      <c r="J59" s="260"/>
      <c r="K59" s="260"/>
      <c r="L59" s="260"/>
      <c r="M59" s="260"/>
      <c r="O59" s="133"/>
    </row>
    <row r="60" spans="3:17" x14ac:dyDescent="0.2">
      <c r="C60" s="192"/>
      <c r="E60" s="232">
        <v>2014</v>
      </c>
      <c r="F60" s="128"/>
      <c r="G60" s="260"/>
      <c r="H60" s="260"/>
      <c r="I60" s="260"/>
      <c r="J60" s="260"/>
      <c r="K60" s="260"/>
      <c r="L60" s="260"/>
      <c r="M60" s="260"/>
      <c r="O60" s="133"/>
    </row>
    <row r="61" spans="3:17" x14ac:dyDescent="0.2">
      <c r="C61" s="192"/>
      <c r="E61" s="232">
        <v>2013</v>
      </c>
      <c r="F61" s="128"/>
      <c r="G61" s="260"/>
      <c r="H61" s="260"/>
      <c r="I61" s="260"/>
      <c r="J61" s="260"/>
      <c r="K61" s="260"/>
      <c r="L61" s="260"/>
      <c r="M61" s="260"/>
      <c r="O61" s="133"/>
    </row>
    <row r="62" spans="3:17" x14ac:dyDescent="0.2">
      <c r="C62" s="192"/>
      <c r="E62" s="232">
        <v>2012</v>
      </c>
      <c r="F62" s="260"/>
      <c r="G62" s="260"/>
      <c r="H62" s="260"/>
      <c r="I62" s="260"/>
      <c r="J62" s="260"/>
      <c r="K62" s="260"/>
      <c r="L62" s="260"/>
      <c r="M62" s="260"/>
      <c r="O62" s="133"/>
    </row>
    <row r="63" spans="3:17" ht="15.75" customHeight="1" x14ac:dyDescent="0.2">
      <c r="C63" s="192"/>
      <c r="E63" s="232">
        <v>2011</v>
      </c>
      <c r="F63" s="128"/>
      <c r="G63" s="260"/>
      <c r="H63" s="260"/>
      <c r="I63" s="260"/>
      <c r="J63" s="260"/>
      <c r="K63" s="260"/>
      <c r="L63" s="260"/>
      <c r="M63" s="260"/>
      <c r="O63" s="133"/>
    </row>
    <row r="64" spans="3:17" ht="15.75" customHeight="1" x14ac:dyDescent="0.2">
      <c r="C64" s="192"/>
      <c r="E64" s="232">
        <v>2010</v>
      </c>
      <c r="F64" s="128"/>
      <c r="G64" s="260"/>
      <c r="H64" s="260"/>
      <c r="I64" s="260"/>
      <c r="J64" s="260"/>
      <c r="K64" s="260"/>
      <c r="L64" s="260"/>
      <c r="M64" s="260"/>
      <c r="O64" s="133"/>
    </row>
    <row r="65" spans="1:15" ht="15.75" customHeight="1" x14ac:dyDescent="0.2">
      <c r="C65" s="192"/>
      <c r="E65" s="232">
        <v>2009</v>
      </c>
      <c r="F65" s="260"/>
      <c r="G65" s="260"/>
      <c r="H65" s="260"/>
      <c r="I65" s="260"/>
      <c r="J65" s="260"/>
      <c r="K65" s="260"/>
      <c r="L65" s="260"/>
      <c r="M65" s="260"/>
      <c r="O65" s="133"/>
    </row>
    <row r="66" spans="1:15" x14ac:dyDescent="0.2">
      <c r="C66" s="41"/>
      <c r="D66" s="43"/>
      <c r="E66" s="43"/>
      <c r="F66" s="44"/>
      <c r="G66" s="44"/>
      <c r="H66" s="46"/>
      <c r="I66" s="46"/>
      <c r="J66" s="46"/>
      <c r="K66" s="44"/>
      <c r="L66" s="44"/>
      <c r="M66" s="44"/>
      <c r="O66" s="133"/>
    </row>
    <row r="67" spans="1:15" ht="22.5" customHeight="1" x14ac:dyDescent="0.2">
      <c r="D67" s="130"/>
      <c r="I67" s="40" t="s">
        <v>924</v>
      </c>
      <c r="K67" s="40"/>
      <c r="L67" s="42" t="s">
        <v>1007</v>
      </c>
      <c r="M67" s="42" t="s">
        <v>1008</v>
      </c>
      <c r="O67" s="133"/>
    </row>
    <row r="68" spans="1:15" ht="15" customHeight="1" x14ac:dyDescent="0.2">
      <c r="B68" s="233" t="str">
        <f>IF(L8=Hilfstabelle!D5,"Abgänge und Nachmeldungen von (S-) HO in den letzten 4 Jahren","Abgänge und Nachmeldungen von HO in den letzten 4 Jahren")</f>
        <v>Abgänge und Nachmeldungen von HO in den letzten 4 Jahren</v>
      </c>
      <c r="D68" s="131"/>
      <c r="E68" s="131"/>
      <c r="I68" s="376"/>
      <c r="J68" s="381"/>
      <c r="K68" s="378"/>
      <c r="L68" s="353"/>
      <c r="M68" s="355"/>
      <c r="O68" s="133"/>
    </row>
    <row r="69" spans="1:15" ht="15" customHeight="1" x14ac:dyDescent="0.2">
      <c r="C69" s="130"/>
      <c r="D69" s="130"/>
      <c r="I69" s="376"/>
      <c r="J69" s="381"/>
      <c r="K69" s="378"/>
      <c r="L69" s="354"/>
      <c r="M69" s="355"/>
      <c r="O69" s="133"/>
    </row>
    <row r="70" spans="1:15" ht="15" customHeight="1" x14ac:dyDescent="0.2">
      <c r="C70" s="41"/>
      <c r="D70" s="43"/>
      <c r="I70" s="376"/>
      <c r="J70" s="381"/>
      <c r="K70" s="378"/>
      <c r="L70" s="354"/>
      <c r="M70" s="355"/>
      <c r="O70" s="133"/>
    </row>
    <row r="71" spans="1:15" ht="15" customHeight="1" x14ac:dyDescent="0.2">
      <c r="C71" s="41"/>
      <c r="D71" s="43"/>
      <c r="I71" s="376"/>
      <c r="J71" s="381"/>
      <c r="K71" s="378"/>
      <c r="L71" s="354"/>
      <c r="M71" s="355"/>
      <c r="O71" s="133"/>
    </row>
    <row r="72" spans="1:15" ht="15" customHeight="1" x14ac:dyDescent="0.2">
      <c r="C72" s="41"/>
      <c r="D72" s="43"/>
      <c r="I72" s="376"/>
      <c r="J72" s="381"/>
      <c r="K72" s="378"/>
      <c r="L72" s="354"/>
      <c r="M72" s="355"/>
      <c r="O72" s="133"/>
    </row>
    <row r="73" spans="1:15" ht="15" customHeight="1" x14ac:dyDescent="0.2">
      <c r="C73" s="41"/>
      <c r="D73" s="43"/>
      <c r="I73" s="376"/>
      <c r="J73" s="381"/>
      <c r="K73" s="378"/>
      <c r="L73" s="354"/>
      <c r="M73" s="355"/>
      <c r="O73" s="133"/>
    </row>
    <row r="74" spans="1:15" ht="15" customHeight="1" x14ac:dyDescent="0.2">
      <c r="C74" s="41"/>
      <c r="D74" s="43"/>
      <c r="I74" s="376"/>
      <c r="J74" s="381"/>
      <c r="K74" s="378"/>
      <c r="L74" s="354"/>
      <c r="M74" s="355"/>
      <c r="O74" s="133"/>
    </row>
    <row r="75" spans="1:15" ht="15" customHeight="1" x14ac:dyDescent="0.2">
      <c r="C75" s="41"/>
      <c r="D75" s="43"/>
      <c r="I75" s="376"/>
      <c r="J75" s="381"/>
      <c r="K75" s="378"/>
      <c r="L75" s="354"/>
      <c r="M75" s="355"/>
      <c r="O75" s="133"/>
    </row>
    <row r="76" spans="1:15" ht="15" customHeight="1" x14ac:dyDescent="0.2">
      <c r="C76" s="41"/>
      <c r="D76" s="43"/>
      <c r="I76" s="376"/>
      <c r="J76" s="381"/>
      <c r="K76" s="378"/>
      <c r="L76" s="354"/>
      <c r="M76" s="355"/>
      <c r="O76" s="133"/>
    </row>
    <row r="77" spans="1:15" ht="15" customHeight="1" x14ac:dyDescent="0.2">
      <c r="C77" s="41"/>
      <c r="D77" s="43"/>
      <c r="I77" s="376"/>
      <c r="J77" s="381"/>
      <c r="K77" s="378"/>
      <c r="L77" s="354"/>
      <c r="M77" s="355"/>
      <c r="O77" s="133"/>
    </row>
    <row r="78" spans="1:15" ht="15" customHeight="1" x14ac:dyDescent="0.2">
      <c r="C78" s="41"/>
      <c r="D78" s="43"/>
      <c r="I78" s="376"/>
      <c r="J78" s="381"/>
      <c r="K78" s="378"/>
      <c r="L78" s="354"/>
      <c r="M78" s="355"/>
      <c r="O78" s="133"/>
    </row>
    <row r="79" spans="1:15" ht="15" customHeight="1" x14ac:dyDescent="0.2">
      <c r="C79" s="41"/>
      <c r="D79" s="43"/>
      <c r="I79" s="376"/>
      <c r="J79" s="381"/>
      <c r="K79" s="378"/>
      <c r="L79" s="354"/>
      <c r="M79" s="355"/>
      <c r="O79" s="133"/>
    </row>
    <row r="80" spans="1:15" ht="15" customHeight="1" x14ac:dyDescent="0.2">
      <c r="C80" s="41"/>
      <c r="D80" s="43"/>
      <c r="I80" s="376"/>
      <c r="J80" s="381"/>
      <c r="K80" s="378"/>
      <c r="L80" s="354"/>
      <c r="M80" s="355"/>
      <c r="O80" s="133"/>
    </row>
    <row r="81" spans="2:15" x14ac:dyDescent="0.2">
      <c r="C81" s="41"/>
      <c r="D81" s="43"/>
      <c r="E81" s="43"/>
      <c r="F81" s="44"/>
      <c r="G81" s="44"/>
      <c r="H81" s="46"/>
      <c r="I81" s="46"/>
      <c r="J81" s="46"/>
      <c r="K81" s="44"/>
      <c r="L81" s="44"/>
      <c r="M81" s="44"/>
      <c r="O81" s="133"/>
    </row>
    <row r="82" spans="2:15" ht="15" thickBot="1" x14ac:dyDescent="0.25">
      <c r="B82" s="40" t="s">
        <v>44</v>
      </c>
      <c r="C82" s="40"/>
    </row>
    <row r="83" spans="2:15" ht="15" thickBot="1" x14ac:dyDescent="0.25">
      <c r="C83" s="48" t="s">
        <v>45</v>
      </c>
      <c r="L83" s="383"/>
      <c r="M83" s="384"/>
    </row>
    <row r="84" spans="2:15" ht="15" thickBot="1" x14ac:dyDescent="0.25">
      <c r="C84" s="48" t="s">
        <v>17</v>
      </c>
      <c r="L84" s="383"/>
      <c r="M84" s="384"/>
    </row>
    <row r="85" spans="2:15" ht="15" thickBot="1" x14ac:dyDescent="0.25">
      <c r="C85" s="48" t="s">
        <v>18</v>
      </c>
      <c r="L85" s="383"/>
      <c r="M85" s="384"/>
    </row>
    <row r="86" spans="2:15" x14ac:dyDescent="0.2">
      <c r="C86" s="41"/>
      <c r="L86" s="43"/>
      <c r="M86" s="43"/>
    </row>
    <row r="87" spans="2:15" x14ac:dyDescent="0.2">
      <c r="B87" s="41"/>
      <c r="C87" s="38"/>
    </row>
    <row r="88" spans="2:15" ht="15" thickBot="1" x14ac:dyDescent="0.25">
      <c r="B88" s="40" t="s">
        <v>92</v>
      </c>
      <c r="C88" s="41"/>
    </row>
    <row r="89" spans="2:15" ht="15" thickBot="1" x14ac:dyDescent="0.25">
      <c r="C89" s="129" t="s">
        <v>335</v>
      </c>
      <c r="L89" s="36"/>
      <c r="M89" s="30"/>
    </row>
    <row r="90" spans="2:15" x14ac:dyDescent="0.2">
      <c r="C90" s="41"/>
    </row>
    <row r="91" spans="2:15" hidden="1" x14ac:dyDescent="0.2">
      <c r="L91" s="36"/>
      <c r="M91" s="36"/>
    </row>
    <row r="92" spans="2:15" hidden="1" x14ac:dyDescent="0.2">
      <c r="L92" s="36"/>
      <c r="M92" s="36"/>
    </row>
    <row r="93" spans="2:15" hidden="1" x14ac:dyDescent="0.2">
      <c r="L93" s="36"/>
      <c r="M93" s="36"/>
    </row>
    <row r="94" spans="2:15" hidden="1" x14ac:dyDescent="0.2">
      <c r="L94" s="36"/>
      <c r="M94" s="36"/>
    </row>
    <row r="95" spans="2:15" s="44" customFormat="1" ht="12.75" hidden="1" x14ac:dyDescent="0.2">
      <c r="L95" s="43"/>
      <c r="M95" s="43"/>
      <c r="O95" s="59"/>
    </row>
    <row r="100" x14ac:dyDescent="0.2"/>
    <row r="113" spans="1:1" x14ac:dyDescent="0.2"/>
    <row r="114" spans="1:1" x14ac:dyDescent="0.2"/>
    <row r="115" spans="1:1" x14ac:dyDescent="0.2"/>
    <row r="116" spans="1:1" x14ac:dyDescent="0.2"/>
    <row r="117" spans="1:1" x14ac:dyDescent="0.2"/>
    <row r="118" spans="1:1" x14ac:dyDescent="0.2">
      <c r="A118" s="352" t="str">
        <f>IF(SUM(P:P)&gt;0,"F","")</f>
        <v>F</v>
      </c>
    </row>
  </sheetData>
  <sheetProtection algorithmName="SHA-512" hashValue="6fj8kJ4nTNw1JAimMogqn3HZz/zvD9axdsF3kwEZQLOnA3yMx/ps+UI6lIepYJsYxnSx8bsNKqLPFt7w4BX8cA==" saltValue="N/0UIUeN0iun0oJEHoIbLg==" spinCount="100000" sheet="1" selectLockedCells="1"/>
  <mergeCells count="107">
    <mergeCell ref="I78:K78"/>
    <mergeCell ref="E48:M48"/>
    <mergeCell ref="I79:K79"/>
    <mergeCell ref="I80:K80"/>
    <mergeCell ref="L34:M34"/>
    <mergeCell ref="E41:F41"/>
    <mergeCell ref="E40:F40"/>
    <mergeCell ref="E42:F42"/>
    <mergeCell ref="E43:F43"/>
    <mergeCell ref="J41:K41"/>
    <mergeCell ref="J42:K42"/>
    <mergeCell ref="J43:K43"/>
    <mergeCell ref="E36:F36"/>
    <mergeCell ref="E37:F37"/>
    <mergeCell ref="E38:F38"/>
    <mergeCell ref="E39:F39"/>
    <mergeCell ref="J36:K36"/>
    <mergeCell ref="J37:K37"/>
    <mergeCell ref="J38:K38"/>
    <mergeCell ref="J39:K39"/>
    <mergeCell ref="J40:K40"/>
    <mergeCell ref="E35:F35"/>
    <mergeCell ref="I68:K68"/>
    <mergeCell ref="I69:K69"/>
    <mergeCell ref="E6:M6"/>
    <mergeCell ref="L16:M16"/>
    <mergeCell ref="J18:K18"/>
    <mergeCell ref="J19:K19"/>
    <mergeCell ref="J24:K24"/>
    <mergeCell ref="J25:K25"/>
    <mergeCell ref="L18:M18"/>
    <mergeCell ref="E29:F29"/>
    <mergeCell ref="E30:F30"/>
    <mergeCell ref="L29:M29"/>
    <mergeCell ref="L30:M30"/>
    <mergeCell ref="J29:K29"/>
    <mergeCell ref="J30:K30"/>
    <mergeCell ref="L28:M28"/>
    <mergeCell ref="B18:C22"/>
    <mergeCell ref="K2:M2"/>
    <mergeCell ref="L10:M10"/>
    <mergeCell ref="L11:M11"/>
    <mergeCell ref="L13:M13"/>
    <mergeCell ref="L12:M12"/>
    <mergeCell ref="L15:M15"/>
    <mergeCell ref="J27:K27"/>
    <mergeCell ref="J21:K21"/>
    <mergeCell ref="J22:K22"/>
    <mergeCell ref="J23:K23"/>
    <mergeCell ref="L20:M20"/>
    <mergeCell ref="L21:M21"/>
    <mergeCell ref="L22:M22"/>
    <mergeCell ref="L23:M23"/>
    <mergeCell ref="L24:M24"/>
    <mergeCell ref="L25:M25"/>
    <mergeCell ref="L26:M26"/>
    <mergeCell ref="J20:K20"/>
    <mergeCell ref="L19:M19"/>
    <mergeCell ref="J26:K26"/>
    <mergeCell ref="L27:M27"/>
    <mergeCell ref="E18:F18"/>
    <mergeCell ref="L8:M8"/>
    <mergeCell ref="L85:M85"/>
    <mergeCell ref="L83:M83"/>
    <mergeCell ref="L84:M84"/>
    <mergeCell ref="L36:M36"/>
    <mergeCell ref="L37:M37"/>
    <mergeCell ref="L38:M38"/>
    <mergeCell ref="L39:M39"/>
    <mergeCell ref="L40:M40"/>
    <mergeCell ref="L41:M41"/>
    <mergeCell ref="L42:M42"/>
    <mergeCell ref="L43:M43"/>
    <mergeCell ref="L46:M46"/>
    <mergeCell ref="I70:K70"/>
    <mergeCell ref="I71:K71"/>
    <mergeCell ref="I72:K72"/>
    <mergeCell ref="I73:K73"/>
    <mergeCell ref="I74:K74"/>
    <mergeCell ref="I75:K75"/>
    <mergeCell ref="I76:K76"/>
    <mergeCell ref="I77:K77"/>
    <mergeCell ref="J35:K35"/>
    <mergeCell ref="E47:M47"/>
    <mergeCell ref="L32:M32"/>
    <mergeCell ref="L35:M35"/>
    <mergeCell ref="E31:F31"/>
    <mergeCell ref="E19:F19"/>
    <mergeCell ref="E20:F20"/>
    <mergeCell ref="E21:F21"/>
    <mergeCell ref="E22:F22"/>
    <mergeCell ref="E23:F23"/>
    <mergeCell ref="E24:F24"/>
    <mergeCell ref="E25:F25"/>
    <mergeCell ref="E26:F26"/>
    <mergeCell ref="E27:F27"/>
    <mergeCell ref="L31:M31"/>
    <mergeCell ref="J31:K31"/>
    <mergeCell ref="J33:K33"/>
    <mergeCell ref="J34:K34"/>
    <mergeCell ref="J28:K28"/>
    <mergeCell ref="J32:K32"/>
    <mergeCell ref="L33:M33"/>
    <mergeCell ref="E28:F28"/>
    <mergeCell ref="E32:F32"/>
    <mergeCell ref="E33:F33"/>
    <mergeCell ref="E34:F34"/>
  </mergeCells>
  <conditionalFormatting sqref="B46">
    <cfRule type="expression" dxfId="109" priority="7">
      <formula>$L$8="EPZmax"</formula>
    </cfRule>
  </conditionalFormatting>
  <conditionalFormatting sqref="E6 L10:L13">
    <cfRule type="containsBlanks" dxfId="106" priority="259">
      <formula>LEN(TRIM(E6))=0</formula>
    </cfRule>
  </conditionalFormatting>
  <conditionalFormatting sqref="E19:K20">
    <cfRule type="expression" dxfId="105" priority="41">
      <formula>E19=""</formula>
    </cfRule>
  </conditionalFormatting>
  <conditionalFormatting sqref="E19:K43">
    <cfRule type="expression" dxfId="104" priority="42">
      <formula>AND(E19="",COUNTA($E19:$J19)&gt;0)</formula>
    </cfRule>
  </conditionalFormatting>
  <conditionalFormatting sqref="F51:M51 F54 F57 F60 F63">
    <cfRule type="expression" dxfId="101" priority="1">
      <formula>AND(ISNUMBER(F51),F51&lt;50)</formula>
    </cfRule>
  </conditionalFormatting>
  <conditionalFormatting sqref="F51:M65">
    <cfRule type="expression" dxfId="100" priority="4">
      <formula>AND(ISNUMBER(F51),F51&lt;50)</formula>
    </cfRule>
  </conditionalFormatting>
  <conditionalFormatting sqref="I69:I80">
    <cfRule type="expression" dxfId="97" priority="19">
      <formula>AND(I69="",COUNTA($I69:$M69)&gt;0)</formula>
    </cfRule>
  </conditionalFormatting>
  <conditionalFormatting sqref="L8">
    <cfRule type="containsBlanks" dxfId="96" priority="263">
      <formula>LEN(TRIM(L8))=0</formula>
    </cfRule>
  </conditionalFormatting>
  <conditionalFormatting sqref="L46">
    <cfRule type="containsBlanks" dxfId="95" priority="204">
      <formula>LEN(TRIM(L46))=0</formula>
    </cfRule>
  </conditionalFormatting>
  <conditionalFormatting sqref="L15:M15">
    <cfRule type="expression" dxfId="94" priority="64">
      <formula>$L$15=""</formula>
    </cfRule>
  </conditionalFormatting>
  <conditionalFormatting sqref="L46:M46">
    <cfRule type="expression" dxfId="91" priority="9">
      <formula>$L$8="EPZmax"</formula>
    </cfRule>
  </conditionalFormatting>
  <conditionalFormatting sqref="M4">
    <cfRule type="containsBlanks" dxfId="90" priority="194">
      <formula>LEN(TRIM(M4))=0</formula>
    </cfRule>
  </conditionalFormatting>
  <dataValidations count="14">
    <dataValidation type="date" allowBlank="1" showInputMessage="1" showErrorMessage="1" error="Eingabe eines Datums." sqref="L89" xr:uid="{00000000-0002-0000-0100-000000000000}">
      <formula1>40544</formula1>
      <formula2>55153</formula2>
    </dataValidation>
    <dataValidation type="whole" allowBlank="1" showInputMessage="1" showErrorMessage="1" error="Eingabe einer vierstelligen Jahreszahl." sqref="L10:M10" xr:uid="{00000000-0002-0000-0100-000001000000}">
      <formula1>2015</formula1>
      <formula2>2050</formula2>
    </dataValidation>
    <dataValidation type="whole" operator="greaterThanOrEqual" allowBlank="1" showInputMessage="1" showErrorMessage="1" error="Eingabe einer ganzen Zahl." sqref="G54:M65" xr:uid="{00000000-0002-0000-0100-000002000000}">
      <formula1>0</formula1>
    </dataValidation>
    <dataValidation type="list" operator="greaterThanOrEqual" allowBlank="1" showInputMessage="1" showErrorMessage="1" error="Bitte benutzen Sie die Dropdown-Funktion." sqref="F50:M50" xr:uid="{00000000-0002-0000-0100-000003000000}">
      <formula1>ListeOperateure</formula1>
    </dataValidation>
    <dataValidation type="list" showInputMessage="1" showErrorMessage="1" error="Bitte benutzen Sie die Dropdown-Funktion." sqref="G19:G43" xr:uid="{00000000-0002-0000-0100-000004000000}">
      <formula1>AuswahllisteOperateure</formula1>
    </dataValidation>
    <dataValidation type="textLength" operator="equal" allowBlank="1" showInputMessage="1" showErrorMessage="1" error="Eingabe der dreistelligen Registriernummer. Diese finden Sie z.B. auf dem EPZ-Zertifikat oder in der Betreffszeile der E-Mails von ClarCert. Eingabe z.B. 123, wenn die Reg.-Nr. EPZ-123 ist." sqref="I4:K4" xr:uid="{00000000-0002-0000-0100-000006000000}">
      <formula1>3</formula1>
    </dataValidation>
    <dataValidation type="date" allowBlank="1" showInputMessage="1" showErrorMessage="1" error="Eingabe eines Datums (dd/mm/yyyy)." sqref="L11:M11 M68:M80 L83:M85" xr:uid="{00000000-0002-0000-0100-000007000000}">
      <formula1>40544</formula1>
      <formula2>55153</formula2>
    </dataValidation>
    <dataValidation type="whole" allowBlank="1" showInputMessage="1" showErrorMessage="1" error="Eingabe einer vierstelligen Jahreszahl." sqref="L13:M13" xr:uid="{00000000-0002-0000-0100-000008000000}">
      <formula1>2017</formula1>
      <formula2>2050</formula2>
    </dataValidation>
    <dataValidation type="textLength" operator="lessThanOrEqual" allowBlank="1" showInputMessage="1" showErrorMessage="1" error="Textlänge ist auf 50 Zeichen begrenzt." sqref="E19:F43 L68:L80 J69:K80" xr:uid="{00000000-0002-0000-0100-000009000000}">
      <formula1>50</formula1>
    </dataValidation>
    <dataValidation type="textLength" operator="lessThanOrEqual" allowBlank="1" showInputMessage="1" showErrorMessage="1" error="Eingabe der dreistelligen Reg.-Nr. Diese finden Sie z. B. auf dem EPZ-Zertifikat oder in der Betreffszeile der E-Mails von ClarCert. Eingabe z.B. 123, wenn die Reg.-Nr. EPZ-123 ist; z.B. A-001 wenn die Reg.-Nr. EPZ-A-001." sqref="M4" xr:uid="{00000000-0002-0000-0100-00000A000000}">
      <formula1>6</formula1>
    </dataValidation>
    <dataValidation allowBlank="1" showInputMessage="1" showErrorMessage="1" error="Bitte benutzen Sie die Dropdown-Funktion." sqref="H8:K8 N46" xr:uid="{00000000-0002-0000-0100-00000B000000}"/>
    <dataValidation operator="lessThanOrEqual" allowBlank="1" showInputMessage="1" showErrorMessage="1" error="Bitte benutzen Sie die Dropdown-Funktion." sqref="I68:I80" xr:uid="{00000000-0002-0000-0100-000012000000}"/>
    <dataValidation type="whole" operator="greaterThanOrEqual" allowBlank="1" showInputMessage="1" showErrorMessage="1" error="Bitte benutzen Sie die Dropdown-Funktion." sqref="F53:M53 F56 F59 F62 F65" xr:uid="{E445852B-2E28-4616-BF33-D4EC4502A2D6}">
      <formula1>0</formula1>
    </dataValidation>
    <dataValidation operator="greaterThanOrEqual" allowBlank="1" showInputMessage="1" showErrorMessage="1" error="Bitte benutzen Sie die Dropdown-Funktion." sqref="F51:M52 F54:F55 F57:F58 F60:F61 F63:F64" xr:uid="{60F08483-A190-4EED-A0AD-BB6B7612F145}"/>
  </dataValidations>
  <hyperlinks>
    <hyperlink ref="K2" location="Inhalt!A1" display="zurück zum Inhaltsverzeichnis" xr:uid="{00000000-0004-0000-0100-000000000000}"/>
    <hyperlink ref="K2:M2" location="'Vorwort &amp; Inhaltsverzeichnis'!C43" display="zurück zum Inhaltsverzeichnis" xr:uid="{00000000-0004-0000-0100-000001000000}"/>
  </hyperlinks>
  <pageMargins left="0.7" right="0.7" top="0.78740157499999996" bottom="0.78740157499999996" header="0.3" footer="0.3"/>
  <pageSetup paperSize="9" scale="99" fitToHeight="0" orientation="landscape" r:id="rId1"/>
  <rowBreaks count="2" manualBreakCount="2">
    <brk id="44" max="16383" man="1"/>
    <brk id="66"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0" id="{E319F948-CA0D-4176-8C8A-380F736F892E}">
            <xm:f>$L$12=Hilfstabelle!$B$28</xm:f>
            <x14:dxf>
              <font>
                <color theme="0"/>
              </font>
              <fill>
                <patternFill patternType="none">
                  <bgColor auto="1"/>
                </patternFill>
              </fill>
              <border>
                <left/>
                <right/>
                <top/>
                <bottom/>
                <vertical/>
                <horizontal/>
              </border>
            </x14:dxf>
          </x14:cfRule>
          <xm:sqref>B88:M89</xm:sqref>
        </x14:conditionalFormatting>
        <x14:conditionalFormatting xmlns:xm="http://schemas.microsoft.com/office/excel/2006/main">
          <x14:cfRule type="expression" priority="62" id="{7E30B243-A727-4157-9B1C-9E285C485E12}">
            <xm:f>AND($L$15&lt;&gt;Hilfstabelle!$M$4,$L$15&lt;&gt;Hilfstabelle!$M$5)</xm:f>
            <x14:dxf>
              <font>
                <color theme="0"/>
              </font>
              <fill>
                <patternFill patternType="none">
                  <bgColor auto="1"/>
                </patternFill>
              </fill>
              <border>
                <left/>
                <right/>
                <bottom/>
                <vertical/>
                <horizontal/>
              </border>
            </x14:dxf>
          </x14:cfRule>
          <xm:sqref>C16 J16:M16</xm:sqref>
        </x14:conditionalFormatting>
        <x14:conditionalFormatting xmlns:xm="http://schemas.microsoft.com/office/excel/2006/main">
          <x14:cfRule type="expression" priority="10" id="{3F3AB88B-0125-4762-9890-0656EDE972B8}">
            <xm:f>$L$46=Hilfstabelle!$J$2</xm:f>
            <x14:dxf>
              <font>
                <color auto="1"/>
              </font>
              <border>
                <left style="thin">
                  <color auto="1"/>
                </left>
                <right style="thin">
                  <color auto="1"/>
                </right>
                <top style="thin">
                  <color auto="1"/>
                </top>
                <bottom style="thin">
                  <color auto="1"/>
                </bottom>
                <vertical/>
                <horizontal/>
              </border>
            </x14:dxf>
          </x14:cfRule>
          <xm:sqref>E50:M65</xm:sqref>
        </x14:conditionalFormatting>
        <x14:conditionalFormatting xmlns:xm="http://schemas.microsoft.com/office/excel/2006/main">
          <x14:cfRule type="expression" priority="6" id="{FAD60BEC-23DD-4038-AA58-9B2203B3846E}">
            <xm:f>AND($L$46=Hilfstabelle!$J$2,F50="")</xm:f>
            <x14:dxf>
              <fill>
                <patternFill>
                  <bgColor theme="9" tint="-0.24994659260841701"/>
                </patternFill>
              </fill>
            </x14:dxf>
          </x14:cfRule>
          <xm:sqref>F50:F65</xm:sqref>
        </x14:conditionalFormatting>
        <x14:conditionalFormatting xmlns:xm="http://schemas.microsoft.com/office/excel/2006/main">
          <x14:cfRule type="expression" priority="3" id="{70DD704D-5E16-4E2D-AD73-83CF6B795A4B}">
            <xm:f>AND($L$46=Hilfstabelle!$J$2,G$50&lt;&gt;"",G51="")</xm:f>
            <x14:dxf>
              <fill>
                <patternFill>
                  <bgColor theme="9" tint="-0.24994659260841701"/>
                </patternFill>
              </fill>
            </x14:dxf>
          </x14:cfRule>
          <xm:sqref>G51:M51</xm:sqref>
        </x14:conditionalFormatting>
        <x14:conditionalFormatting xmlns:xm="http://schemas.microsoft.com/office/excel/2006/main">
          <x14:cfRule type="expression" priority="5" id="{00000000-000E-0000-0100-000001000000}">
            <xm:f>AND($L$46=Hilfstabelle!$J$2,G$50&lt;&gt;"",G51="")</xm:f>
            <x14:dxf>
              <fill>
                <patternFill>
                  <bgColor theme="9" tint="-0.24994659260841701"/>
                </patternFill>
              </fill>
            </x14:dxf>
          </x14:cfRule>
          <xm:sqref>G51:M65</xm:sqref>
        </x14:conditionalFormatting>
        <x14:conditionalFormatting xmlns:xm="http://schemas.microsoft.com/office/excel/2006/main">
          <x14:cfRule type="expression" priority="63" id="{7603B88D-867C-421A-827E-B23F89D27692}">
            <xm:f>AND(OR($L$15=Hilfstabelle!$M$4,$L$15=Hilfstabelle!$M$5),$L$16="")</xm:f>
            <x14:dxf>
              <fill>
                <patternFill>
                  <bgColor theme="9" tint="-0.24994659260841701"/>
                </patternFill>
              </fill>
            </x14:dxf>
          </x14:cfRule>
          <xm:sqref>L16:M16</xm:sqref>
        </x14:conditionalFormatting>
        <x14:conditionalFormatting xmlns:xm="http://schemas.microsoft.com/office/excel/2006/main">
          <x14:cfRule type="expression" priority="52" id="{068B3E49-71AD-45E6-AFE5-D274A6C964C8}">
            <xm:f>AND(OR(J19=Hilfstabelle!$E$23,L19&lt;&gt;""),L19="")</xm:f>
            <x14:dxf>
              <fill>
                <patternFill>
                  <bgColor theme="9" tint="-0.24994659260841701"/>
                </patternFill>
              </fill>
            </x14:dxf>
          </x14:cfRule>
          <xm:sqref>L19:M43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error="Bitte benutzen Sie die Dropdown-Funktion." xr:uid="{00000000-0002-0000-0100-000005000000}">
          <x14:formula1>
            <xm:f>Hilfstabelle!$J$2:$J$4</xm:f>
          </x14:formula1>
          <xm:sqref>L46:M46</xm:sqref>
        </x14:dataValidation>
        <x14:dataValidation type="list" allowBlank="1" showInputMessage="1" showErrorMessage="1" error="Bitte benutzen Sie die Dropdown-Funktion." xr:uid="{00000000-0002-0000-0100-00000C000000}">
          <x14:formula1>
            <xm:f>Hilfstabelle!$B$10:$B$11</xm:f>
          </x14:formula1>
          <xm:sqref>K44:K45</xm:sqref>
        </x14:dataValidation>
        <x14:dataValidation type="list" allowBlank="1" showInputMessage="1" showErrorMessage="1" error="Bitte benutzen Sie die Dropdown-Funktion." xr:uid="{00000000-0002-0000-0100-00000D000000}">
          <x14:formula1>
            <xm:f>Hilfstabelle!$M$2:$M$6</xm:f>
          </x14:formula1>
          <xm:sqref>L15:M15</xm:sqref>
        </x14:dataValidation>
        <x14:dataValidation type="list" allowBlank="1" showInputMessage="1" showErrorMessage="1" error="Bitte benutzen Sie die Dropdown-Funktion." xr:uid="{00000000-0002-0000-0100-00000E000000}">
          <x14:formula1>
            <xm:f>Hilfstabelle!$B$14:$B$16</xm:f>
          </x14:formula1>
          <xm:sqref>H19:I43 M89</xm:sqref>
        </x14:dataValidation>
        <x14:dataValidation type="list" allowBlank="1" showInputMessage="1" showErrorMessage="1" error="Bitte benutzen Sie die Dropdown-Funktion." xr:uid="{00000000-0002-0000-0100-00000F000000}">
          <x14:formula1>
            <xm:f>Hilfstabelle!$B$4:$B$6</xm:f>
          </x14:formula1>
          <xm:sqref>J44:J45</xm:sqref>
        </x14:dataValidation>
        <x14:dataValidation type="list" allowBlank="1" showInputMessage="1" showErrorMessage="1" error="Bitte benutzen Sie die Dropdown-Funktion." xr:uid="{00000000-0002-0000-0100-000010000000}">
          <x14:formula1>
            <xm:f>Hilfstabelle!$B$28:$B$54</xm:f>
          </x14:formula1>
          <xm:sqref>L12:M12</xm:sqref>
        </x14:dataValidation>
        <x14:dataValidation type="list" allowBlank="1" showInputMessage="1" showErrorMessage="1" error="Bitte benutzen Sie die Dropdown-Funktion." xr:uid="{00000000-0002-0000-0100-000011000000}">
          <x14:formula1>
            <xm:f>Hilfstabelle!$E$19:$E$24</xm:f>
          </x14:formula1>
          <xm:sqref>J19:K43</xm:sqref>
        </x14:dataValidation>
        <x14:dataValidation type="list" allowBlank="1" showInputMessage="1" showErrorMessage="1" error="Bitte benutzen Sie die Dropdown-Funktion." xr:uid="{00000000-0002-0000-0100-000013000000}">
          <x14:formula1>
            <xm:f>Hilfstabelle!$D$4:$D$6</xm:f>
          </x14:formula1>
          <xm:sqref>L8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AH156"/>
  <sheetViews>
    <sheetView showGridLines="0" zoomScale="70" zoomScaleNormal="70" workbookViewId="0">
      <pane ySplit="6" topLeftCell="A7" activePane="bottomLeft" state="frozen"/>
      <selection pane="bottomLeft" activeCell="H70" sqref="H70"/>
    </sheetView>
  </sheetViews>
  <sheetFormatPr baseColWidth="10" defaultColWidth="0" defaultRowHeight="12.75" zeroHeight="1" outlineLevelCol="1" x14ac:dyDescent="0.2"/>
  <cols>
    <col min="1" max="1" width="1.85546875" style="44" customWidth="1"/>
    <col min="2" max="2" width="14.42578125" style="60" customWidth="1"/>
    <col min="3" max="3" width="6.7109375" style="60" customWidth="1"/>
    <col min="4" max="4" width="11.140625" style="60" customWidth="1"/>
    <col min="5" max="16" width="13.42578125" style="62" customWidth="1"/>
    <col min="17" max="21" width="13.42578125" style="62" customWidth="1" outlineLevel="1"/>
    <col min="22" max="29" width="13.42578125" style="45" customWidth="1" outlineLevel="1"/>
    <col min="30" max="30" width="10.7109375" style="45" customWidth="1"/>
    <col min="31" max="32" width="20" style="45" customWidth="1"/>
    <col min="33" max="33" width="3" style="45" customWidth="1"/>
    <col min="34" max="34" width="3" style="112" hidden="1" customWidth="1"/>
    <col min="35" max="16384" width="3" style="60" hidden="1"/>
  </cols>
  <sheetData>
    <row r="1" spans="2:34" ht="12.75" customHeight="1" x14ac:dyDescent="0.25">
      <c r="B1" s="364" t="str">
        <f>IF(OR('Allgemeine Angaben'!L10="",'Allgemeine Angaben'!L8=""),"Bitte füllen Sie die Angaben zum EndoProthetikZentrum im Tabellenblatt 'Allgemeine Angaben' vollständig aus.","Sollten die vorgegebenen Tabellen nicht ausreichen, wenden Sie sich bitte an ClarCert.")</f>
        <v>Bitte füllen Sie die Angaben zum EndoProthetikZentrum im Tabellenblatt 'Allgemeine Angaben' vollständig aus.</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88" t="s">
        <v>91</v>
      </c>
      <c r="AF1" s="388"/>
      <c r="AG1" s="234"/>
      <c r="AH1" s="234"/>
    </row>
    <row r="2" spans="2:34" ht="13.5" thickBot="1" x14ac:dyDescent="0.25"/>
    <row r="3" spans="2:34" ht="14.45" customHeight="1" x14ac:dyDescent="0.2">
      <c r="B3" s="435" t="s">
        <v>285</v>
      </c>
      <c r="C3" s="436"/>
      <c r="D3" s="436"/>
      <c r="E3" s="73" t="str">
        <f>IF('Allgemeine Angaben'!$G$19&lt;&gt;"",'Allgemeine Angaben'!$G$19,"")</f>
        <v/>
      </c>
      <c r="F3" s="73" t="str">
        <f>IF('Allgemeine Angaben'!$G$20&lt;&gt;"",'Allgemeine Angaben'!$G$20,"")</f>
        <v/>
      </c>
      <c r="G3" s="73" t="str">
        <f>IF('Allgemeine Angaben'!$G$21&lt;&gt;"",'Allgemeine Angaben'!$G$21,"")</f>
        <v/>
      </c>
      <c r="H3" s="73" t="str">
        <f>IF('Allgemeine Angaben'!$G$22&lt;&gt;"",'Allgemeine Angaben'!$G$22,"")</f>
        <v/>
      </c>
      <c r="I3" s="73" t="str">
        <f>IF('Allgemeine Angaben'!$G$23&lt;&gt;"",'Allgemeine Angaben'!$G$23,"")</f>
        <v/>
      </c>
      <c r="J3" s="73" t="str">
        <f>IF('Allgemeine Angaben'!$G$24&lt;&gt;"",'Allgemeine Angaben'!$G$24,"")</f>
        <v/>
      </c>
      <c r="K3" s="73" t="str">
        <f>IF('Allgemeine Angaben'!$G$25&lt;&gt;"",'Allgemeine Angaben'!$G$25,"")</f>
        <v/>
      </c>
      <c r="L3" s="73" t="str">
        <f>IF('Allgemeine Angaben'!$G$26&lt;&gt;"",'Allgemeine Angaben'!$G$26,"")</f>
        <v/>
      </c>
      <c r="M3" s="73" t="str">
        <f>IF('Allgemeine Angaben'!$G$27&lt;&gt;"",'Allgemeine Angaben'!$G$27,"")</f>
        <v/>
      </c>
      <c r="N3" s="73" t="str">
        <f>IF('Allgemeine Angaben'!$G$28&lt;&gt;"",'Allgemeine Angaben'!$G$28,"")</f>
        <v/>
      </c>
      <c r="O3" s="73" t="str">
        <f>IF('Allgemeine Angaben'!$G$29&lt;&gt;"",'Allgemeine Angaben'!$G$29,"")</f>
        <v/>
      </c>
      <c r="P3" s="73" t="str">
        <f>IF('Allgemeine Angaben'!$G$30&lt;&gt;"",'Allgemeine Angaben'!$G$30,"")</f>
        <v/>
      </c>
      <c r="Q3" s="73" t="str">
        <f>IF('Allgemeine Angaben'!$G$31&lt;&gt;"",'Allgemeine Angaben'!$G$31,"")</f>
        <v/>
      </c>
      <c r="R3" s="73" t="str">
        <f>IF('Allgemeine Angaben'!$G$32&lt;&gt;"",'Allgemeine Angaben'!$G$32,"")</f>
        <v/>
      </c>
      <c r="S3" s="73" t="str">
        <f>IF('Allgemeine Angaben'!$G$33&lt;&gt;"",'Allgemeine Angaben'!$G$33,"")</f>
        <v/>
      </c>
      <c r="T3" s="73" t="str">
        <f>IF('Allgemeine Angaben'!$G$34&lt;&gt;"",'Allgemeine Angaben'!$G$34,"")</f>
        <v/>
      </c>
      <c r="U3" s="73" t="str">
        <f>IF('Allgemeine Angaben'!$G$35&lt;&gt;"",'Allgemeine Angaben'!$G$35,"")</f>
        <v/>
      </c>
      <c r="V3" s="73" t="str">
        <f>IF('Allgemeine Angaben'!$G$36&lt;&gt;"",'Allgemeine Angaben'!$G$36,"")</f>
        <v/>
      </c>
      <c r="W3" s="73" t="str">
        <f>IF('Allgemeine Angaben'!$G$37&lt;&gt;"",'Allgemeine Angaben'!$G$37,"")</f>
        <v/>
      </c>
      <c r="X3" s="73" t="str">
        <f>IF('Allgemeine Angaben'!$G$38&lt;&gt;"",'Allgemeine Angaben'!$G$38,"")</f>
        <v/>
      </c>
      <c r="Y3" s="73" t="str">
        <f>IF('Allgemeine Angaben'!$G$39&lt;&gt;"",'Allgemeine Angaben'!$G$39,"")</f>
        <v/>
      </c>
      <c r="Z3" s="73" t="str">
        <f>IF('Allgemeine Angaben'!$G$40&lt;&gt;"",'Allgemeine Angaben'!$G$40,"")</f>
        <v/>
      </c>
      <c r="AA3" s="73" t="str">
        <f>IF('Allgemeine Angaben'!$G$41&lt;&gt;"",'Allgemeine Angaben'!$G$41,"")</f>
        <v/>
      </c>
      <c r="AB3" s="73" t="str">
        <f>IF('Allgemeine Angaben'!$G$42&lt;&gt;"",'Allgemeine Angaben'!$G$42,"")</f>
        <v/>
      </c>
      <c r="AC3" s="73" t="str">
        <f>IF('Allgemeine Angaben'!$G$43&lt;&gt;"",'Allgemeine Angaben'!$G$43,"")</f>
        <v/>
      </c>
      <c r="AD3" s="432" t="s">
        <v>116</v>
      </c>
      <c r="AE3" s="427" t="str">
        <f>IF('Allgemeine Angaben'!L8=Hilfstabelle!D5,"Assistenzeingriffe (S)HO gegenüber Nicht-(S-)HO*","Assistenzeingriffe HO gegenüber Nicht-HO*")</f>
        <v>Assistenzeingriffe HO gegenüber Nicht-HO*</v>
      </c>
      <c r="AF3" s="424" t="str">
        <f>IF('Allgemeine Angaben'!L8=Hilfstabelle!D5,"Summe Operationen ohne Beteiligung eines (S-)HO","Summe Operationen ohne Beteiligung eines HO")</f>
        <v>Summe Operationen ohne Beteiligung eines HO</v>
      </c>
    </row>
    <row r="4" spans="2:34" ht="14.45" customHeight="1" x14ac:dyDescent="0.2">
      <c r="B4" s="437" t="s">
        <v>102</v>
      </c>
      <c r="C4" s="438"/>
      <c r="D4" s="438"/>
      <c r="E4" s="3" t="str">
        <f>IF('Allgemeine Angaben'!$H$19&lt;&gt;"",'Allgemeine Angaben'!$H$19,"")</f>
        <v/>
      </c>
      <c r="F4" s="3" t="str">
        <f>IF('Allgemeine Angaben'!$H$20&lt;&gt;"",'Allgemeine Angaben'!$H$20,"")</f>
        <v/>
      </c>
      <c r="G4" s="3" t="str">
        <f>IF('Allgemeine Angaben'!$H$21&lt;&gt;"",'Allgemeine Angaben'!$H$21,"")</f>
        <v/>
      </c>
      <c r="H4" s="3" t="str">
        <f>IF('Allgemeine Angaben'!$H$22&lt;&gt;"",'Allgemeine Angaben'!$H$22,"")</f>
        <v/>
      </c>
      <c r="I4" s="3" t="str">
        <f>IF('Allgemeine Angaben'!$H$23&lt;&gt;"",'Allgemeine Angaben'!$H$23,"")</f>
        <v/>
      </c>
      <c r="J4" s="3" t="str">
        <f>IF('Allgemeine Angaben'!$H$24&lt;&gt;"",'Allgemeine Angaben'!$H$24,"")</f>
        <v/>
      </c>
      <c r="K4" s="3" t="str">
        <f>IF('Allgemeine Angaben'!$H$25&lt;&gt;"",'Allgemeine Angaben'!$H$25,"")</f>
        <v/>
      </c>
      <c r="L4" s="3" t="str">
        <f>IF('Allgemeine Angaben'!$H$26&lt;&gt;"",'Allgemeine Angaben'!$H$26,"")</f>
        <v/>
      </c>
      <c r="M4" s="3" t="str">
        <f>IF('Allgemeine Angaben'!$H$27&lt;&gt;"",'Allgemeine Angaben'!$H$27,"")</f>
        <v/>
      </c>
      <c r="N4" s="3" t="str">
        <f>IF('Allgemeine Angaben'!$H$28&lt;&gt;"",'Allgemeine Angaben'!$H$28,"")</f>
        <v/>
      </c>
      <c r="O4" s="3" t="str">
        <f>IF('Allgemeine Angaben'!$H$29&lt;&gt;"",'Allgemeine Angaben'!$H$29,"")</f>
        <v/>
      </c>
      <c r="P4" s="3" t="str">
        <f>IF('Allgemeine Angaben'!$H$30&lt;&gt;"",'Allgemeine Angaben'!$H$30,"")</f>
        <v/>
      </c>
      <c r="Q4" s="3" t="str">
        <f>IF('Allgemeine Angaben'!$H$31&lt;&gt;"",'Allgemeine Angaben'!$H$31,"")</f>
        <v/>
      </c>
      <c r="R4" s="3" t="str">
        <f>IF('Allgemeine Angaben'!$H$32&lt;&gt;"",'Allgemeine Angaben'!$H$32,"")</f>
        <v/>
      </c>
      <c r="S4" s="3" t="str">
        <f>IF('Allgemeine Angaben'!$H$33&lt;&gt;"",'Allgemeine Angaben'!$H$33,"")</f>
        <v/>
      </c>
      <c r="T4" s="3" t="str">
        <f>IF('Allgemeine Angaben'!$H$34&lt;&gt;"",'Allgemeine Angaben'!$H$34,"")</f>
        <v/>
      </c>
      <c r="U4" s="3" t="str">
        <f>IF('Allgemeine Angaben'!$H$35&lt;&gt;"",'Allgemeine Angaben'!$H$35,"")</f>
        <v/>
      </c>
      <c r="V4" s="3" t="str">
        <f>IF('Allgemeine Angaben'!$H$36&lt;&gt;"",'Allgemeine Angaben'!$H$36,"")</f>
        <v/>
      </c>
      <c r="W4" s="3" t="str">
        <f>IF('Allgemeine Angaben'!$H$37&lt;&gt;"",'Allgemeine Angaben'!$H$37,"")</f>
        <v/>
      </c>
      <c r="X4" s="3" t="str">
        <f>IF('Allgemeine Angaben'!$H$38&lt;&gt;"",'Allgemeine Angaben'!$H$38,"")</f>
        <v/>
      </c>
      <c r="Y4" s="3" t="str">
        <f>IF('Allgemeine Angaben'!$H$39&lt;&gt;"",'Allgemeine Angaben'!$H$39,"")</f>
        <v/>
      </c>
      <c r="Z4" s="3" t="str">
        <f>IF('Allgemeine Angaben'!$H$40&lt;&gt;"",'Allgemeine Angaben'!$H$40,"")</f>
        <v/>
      </c>
      <c r="AA4" s="3" t="str">
        <f>IF('Allgemeine Angaben'!$H$41&lt;&gt;"",'Allgemeine Angaben'!$H$41,"")</f>
        <v/>
      </c>
      <c r="AB4" s="3" t="str">
        <f>IF('Allgemeine Angaben'!$H$42&lt;&gt;"",'Allgemeine Angaben'!$H$42,"")</f>
        <v/>
      </c>
      <c r="AC4" s="3" t="str">
        <f>IF('Allgemeine Angaben'!$H$43&lt;&gt;"",'Allgemeine Angaben'!$H$43,"")</f>
        <v/>
      </c>
      <c r="AD4" s="433"/>
      <c r="AE4" s="428"/>
      <c r="AF4" s="425"/>
    </row>
    <row r="5" spans="2:34" ht="39" customHeight="1" x14ac:dyDescent="0.2">
      <c r="B5" s="413" t="s">
        <v>23</v>
      </c>
      <c r="C5" s="438"/>
      <c r="D5" s="438"/>
      <c r="E5" s="74" t="str">
        <f>IF('Allgemeine Angaben'!$E$19&lt;&gt;"",'Allgemeine Angaben'!$E$19,"")</f>
        <v/>
      </c>
      <c r="F5" s="74" t="str">
        <f>IF('Allgemeine Angaben'!$E$20&lt;&gt;"",'Allgemeine Angaben'!$E$20,"")</f>
        <v/>
      </c>
      <c r="G5" s="74" t="str">
        <f>IF('Allgemeine Angaben'!$E$21&lt;&gt;"",'Allgemeine Angaben'!$E$21,"")</f>
        <v/>
      </c>
      <c r="H5" s="74" t="str">
        <f>IF('Allgemeine Angaben'!$E$22&lt;&gt;"",'Allgemeine Angaben'!$E$22,"")</f>
        <v/>
      </c>
      <c r="I5" s="74" t="str">
        <f>IF('Allgemeine Angaben'!$E$23&lt;&gt;"",'Allgemeine Angaben'!$E$23,"")</f>
        <v/>
      </c>
      <c r="J5" s="74" t="str">
        <f>IF('Allgemeine Angaben'!$E$24&lt;&gt;"",'Allgemeine Angaben'!$E$24,"")</f>
        <v/>
      </c>
      <c r="K5" s="74" t="str">
        <f>IF('Allgemeine Angaben'!$E$25&lt;&gt;"",'Allgemeine Angaben'!$E$25,"")</f>
        <v/>
      </c>
      <c r="L5" s="74" t="str">
        <f>IF('Allgemeine Angaben'!$E$26&lt;&gt;"",'Allgemeine Angaben'!$E$26,"")</f>
        <v/>
      </c>
      <c r="M5" s="74" t="str">
        <f>IF('Allgemeine Angaben'!$E$27&lt;&gt;"",'Allgemeine Angaben'!$E$27,"")</f>
        <v/>
      </c>
      <c r="N5" s="74" t="str">
        <f>IF('Allgemeine Angaben'!$E$28&lt;&gt;"",'Allgemeine Angaben'!$E$28,"")</f>
        <v/>
      </c>
      <c r="O5" s="74" t="str">
        <f>IF('Allgemeine Angaben'!$E$29&lt;&gt;"",'Allgemeine Angaben'!$E$29,"")</f>
        <v/>
      </c>
      <c r="P5" s="74" t="str">
        <f>IF('Allgemeine Angaben'!$E$30&lt;&gt;"",'Allgemeine Angaben'!$E$30,"")</f>
        <v/>
      </c>
      <c r="Q5" s="74" t="str">
        <f>IF('Allgemeine Angaben'!$E$31&lt;&gt;"",'Allgemeine Angaben'!$E$31,"")</f>
        <v/>
      </c>
      <c r="R5" s="74" t="str">
        <f>IF('Allgemeine Angaben'!$E$32&lt;&gt;"",'Allgemeine Angaben'!$E$32,"")</f>
        <v/>
      </c>
      <c r="S5" s="74" t="str">
        <f>IF('Allgemeine Angaben'!$E$33&lt;&gt;"",'Allgemeine Angaben'!$E$33,"")</f>
        <v/>
      </c>
      <c r="T5" s="74" t="str">
        <f>IF('Allgemeine Angaben'!$E$34&lt;&gt;"",'Allgemeine Angaben'!$E$34,"")</f>
        <v/>
      </c>
      <c r="U5" s="74" t="str">
        <f>IF('Allgemeine Angaben'!$E$35&lt;&gt;"",'Allgemeine Angaben'!$E$35,"")</f>
        <v/>
      </c>
      <c r="V5" s="74" t="str">
        <f>IF('Allgemeine Angaben'!$E$36&lt;&gt;"",'Allgemeine Angaben'!$E$36,"")</f>
        <v/>
      </c>
      <c r="W5" s="74" t="str">
        <f>IF('Allgemeine Angaben'!$E$37&lt;&gt;"",'Allgemeine Angaben'!$E$37,"")</f>
        <v/>
      </c>
      <c r="X5" s="74" t="str">
        <f>IF('Allgemeine Angaben'!$E$38&lt;&gt;"",'Allgemeine Angaben'!$E$38,"")</f>
        <v/>
      </c>
      <c r="Y5" s="74" t="str">
        <f>IF('Allgemeine Angaben'!$E$39&lt;&gt;"",'Allgemeine Angaben'!$E$39,"")</f>
        <v/>
      </c>
      <c r="Z5" s="74" t="str">
        <f>IF('Allgemeine Angaben'!$E$40&lt;&gt;"",'Allgemeine Angaben'!$E$40,"")</f>
        <v/>
      </c>
      <c r="AA5" s="74" t="str">
        <f>IF('Allgemeine Angaben'!$E$41&lt;&gt;"",'Allgemeine Angaben'!$E$41,"")</f>
        <v/>
      </c>
      <c r="AB5" s="74" t="str">
        <f>IF('Allgemeine Angaben'!$E$42&lt;&gt;"",'Allgemeine Angaben'!$E$42,"")</f>
        <v/>
      </c>
      <c r="AC5" s="74" t="str">
        <f>IF('Allgemeine Angaben'!$E$43&lt;&gt;"",'Allgemeine Angaben'!$E$43,"")</f>
        <v/>
      </c>
      <c r="AD5" s="433"/>
      <c r="AE5" s="428"/>
      <c r="AF5" s="425"/>
    </row>
    <row r="6" spans="2:34" ht="14.45" customHeight="1" thickBot="1" x14ac:dyDescent="0.25">
      <c r="B6" s="430" t="s">
        <v>115</v>
      </c>
      <c r="C6" s="431"/>
      <c r="D6" s="431"/>
      <c r="E6" s="84">
        <f>SUM(E$18,E$34,'2.2.3 Fallzahlen'!E$67,'2.2.3 Fallzahlen'!E$80)</f>
        <v>0</v>
      </c>
      <c r="F6" s="84">
        <f>SUM(F$18,F$34,'2.2.3 Fallzahlen'!F$67,'2.2.3 Fallzahlen'!F$80)</f>
        <v>0</v>
      </c>
      <c r="G6" s="84">
        <f>SUM(G$18,G$34,'2.2.3 Fallzahlen'!G$67,'2.2.3 Fallzahlen'!G$80)</f>
        <v>0</v>
      </c>
      <c r="H6" s="84">
        <f>SUM(H$18,H$34,'2.2.3 Fallzahlen'!H$67,'2.2.3 Fallzahlen'!H$80)</f>
        <v>0</v>
      </c>
      <c r="I6" s="84">
        <f>SUM(I$18,I$34,'2.2.3 Fallzahlen'!I$67,'2.2.3 Fallzahlen'!I$80)</f>
        <v>0</v>
      </c>
      <c r="J6" s="84">
        <f>SUM(J$18,J$34,'2.2.3 Fallzahlen'!J$67,'2.2.3 Fallzahlen'!J$80)</f>
        <v>0</v>
      </c>
      <c r="K6" s="84">
        <f>SUM(K$18,K$34,'2.2.3 Fallzahlen'!K$67,'2.2.3 Fallzahlen'!K$80)</f>
        <v>0</v>
      </c>
      <c r="L6" s="84">
        <f>SUM(L$18,L$34,'2.2.3 Fallzahlen'!L$67,'2.2.3 Fallzahlen'!L$80)</f>
        <v>0</v>
      </c>
      <c r="M6" s="84">
        <f>SUM(M$18,M$34,'2.2.3 Fallzahlen'!M$67,'2.2.3 Fallzahlen'!M$80)</f>
        <v>0</v>
      </c>
      <c r="N6" s="84">
        <f>SUM(N$18,N$34,'2.2.3 Fallzahlen'!N$67,'2.2.3 Fallzahlen'!N$80)</f>
        <v>0</v>
      </c>
      <c r="O6" s="84">
        <f>SUM(O$18,O$34,'2.2.3 Fallzahlen'!O$67,'2.2.3 Fallzahlen'!O$80)</f>
        <v>0</v>
      </c>
      <c r="P6" s="84">
        <f>SUM(P$18,P$34,'2.2.3 Fallzahlen'!P$67,'2.2.3 Fallzahlen'!P$80)</f>
        <v>0</v>
      </c>
      <c r="Q6" s="84">
        <f>SUM(Q$18,Q$34,'2.2.3 Fallzahlen'!Q$67,'2.2.3 Fallzahlen'!Q$80)</f>
        <v>0</v>
      </c>
      <c r="R6" s="84">
        <f>SUM(R$18,R$34,'2.2.3 Fallzahlen'!R$67,'2.2.3 Fallzahlen'!R$80)</f>
        <v>0</v>
      </c>
      <c r="S6" s="84">
        <f>SUM(S$18,S$34,'2.2.3 Fallzahlen'!S$67,'2.2.3 Fallzahlen'!S$80)</f>
        <v>0</v>
      </c>
      <c r="T6" s="84">
        <f>SUM(T$18,T$34,'2.2.3 Fallzahlen'!T$67,'2.2.3 Fallzahlen'!T$80)</f>
        <v>0</v>
      </c>
      <c r="U6" s="84">
        <f>SUM(U$18,U$34,'2.2.3 Fallzahlen'!U$67,'2.2.3 Fallzahlen'!U$80)</f>
        <v>0</v>
      </c>
      <c r="V6" s="84">
        <f>SUM(V$18,V$34,'2.2.3 Fallzahlen'!V$67,'2.2.3 Fallzahlen'!V$80)</f>
        <v>0</v>
      </c>
      <c r="W6" s="84">
        <f>SUM(W$18,W$34,'2.2.3 Fallzahlen'!W$67,'2.2.3 Fallzahlen'!W$80)</f>
        <v>0</v>
      </c>
      <c r="X6" s="84">
        <f>SUM(X$18,X$34,'2.2.3 Fallzahlen'!X$67,'2.2.3 Fallzahlen'!X$80)</f>
        <v>0</v>
      </c>
      <c r="Y6" s="84">
        <f>SUM(Y$18,Y$34,'2.2.3 Fallzahlen'!Y$67,'2.2.3 Fallzahlen'!Y$80)</f>
        <v>0</v>
      </c>
      <c r="Z6" s="84">
        <f>SUM(Z$18,Z$34,'2.2.3 Fallzahlen'!Z$67,'2.2.3 Fallzahlen'!Z$80)</f>
        <v>0</v>
      </c>
      <c r="AA6" s="84">
        <f>SUM(AA$18,AA$34,'2.2.3 Fallzahlen'!AA$67,'2.2.3 Fallzahlen'!AA$80)</f>
        <v>0</v>
      </c>
      <c r="AB6" s="84">
        <f>SUM(AB$18,AB$34,'2.2.3 Fallzahlen'!AB$67,'2.2.3 Fallzahlen'!AB$80)</f>
        <v>0</v>
      </c>
      <c r="AC6" s="84">
        <f>SUM(AC$18,AC$34,'2.2.3 Fallzahlen'!AC$67,'2.2.3 Fallzahlen'!AC$80)</f>
        <v>0</v>
      </c>
      <c r="AD6" s="434"/>
      <c r="AE6" s="429"/>
      <c r="AF6" s="426"/>
    </row>
    <row r="7" spans="2:34" x14ac:dyDescent="0.2">
      <c r="B7" s="356" t="str">
        <f>IF('Allgemeine Angaben'!L8=Hilfstabelle!D5,"*Alle Eingriffe, in denen ein Nicht-Hauptoperateur von einem (Senior-)Hauptoperateur assistiert wurde, unabhängig vom Grund.  Diese Eingriffe zählen sowohl für den Nicht-Hauptoperateur als auch für den assistierenden (S-)HO. ","*Alle Eingriffe, in denen ein Nicht-Hauptoperateur von einem Hauptoperateur assistiert wurde, unabhängig vom Grund.  Diese Eingriffe zählen sowohl für den Nicht-Hauptoperateur als auch für den assistierenden HO. ")</f>
        <v xml:space="preserve">*Alle Eingriffe, in denen ein Nicht-Hauptoperateur von einem Hauptoperateur assistiert wurde, unabhängig vom Grund.  Diese Eingriffe zählen sowohl für den Nicht-Hauptoperateur als auch für den assistierenden HO. </v>
      </c>
      <c r="C7" s="49"/>
      <c r="D7" s="49"/>
      <c r="E7" s="45"/>
      <c r="F7" s="45"/>
      <c r="G7" s="45"/>
      <c r="H7" s="45"/>
      <c r="I7" s="45"/>
      <c r="J7" s="45"/>
      <c r="K7" s="45"/>
      <c r="L7" s="45"/>
      <c r="M7" s="45"/>
      <c r="N7" s="45"/>
      <c r="O7" s="45"/>
      <c r="P7" s="45"/>
      <c r="Q7" s="45"/>
      <c r="R7" s="45"/>
      <c r="S7" s="45"/>
      <c r="T7" s="45"/>
      <c r="U7" s="45"/>
    </row>
    <row r="8" spans="2:34" ht="18" x14ac:dyDescent="0.2">
      <c r="B8" s="266" t="s">
        <v>123</v>
      </c>
      <c r="C8" s="49"/>
      <c r="D8" s="49"/>
      <c r="E8" s="45"/>
      <c r="F8" s="45"/>
      <c r="G8" s="45"/>
      <c r="H8" s="45"/>
      <c r="I8" s="45"/>
      <c r="J8" s="45"/>
      <c r="K8" s="45"/>
      <c r="L8" s="45"/>
      <c r="M8" s="45"/>
      <c r="N8" s="45"/>
      <c r="O8" s="45"/>
      <c r="P8" s="45"/>
      <c r="Q8" s="45"/>
      <c r="R8" s="45"/>
      <c r="S8" s="45"/>
      <c r="T8" s="45"/>
      <c r="U8" s="45"/>
    </row>
    <row r="9" spans="2:34" ht="13.5" thickBot="1" x14ac:dyDescent="0.25">
      <c r="B9" s="109"/>
      <c r="C9" s="49"/>
      <c r="D9" s="49"/>
      <c r="E9" s="45"/>
      <c r="F9" s="45"/>
      <c r="G9" s="45"/>
      <c r="H9" s="45"/>
      <c r="I9" s="45"/>
      <c r="J9" s="45"/>
      <c r="K9" s="45"/>
      <c r="L9" s="45"/>
      <c r="M9" s="45"/>
      <c r="N9" s="45"/>
      <c r="O9" s="45"/>
      <c r="P9" s="45"/>
      <c r="Q9" s="45"/>
      <c r="R9" s="45"/>
      <c r="S9" s="45"/>
      <c r="T9" s="45"/>
      <c r="U9" s="45"/>
    </row>
    <row r="10" spans="2:34" ht="12.75" customHeight="1" x14ac:dyDescent="0.2">
      <c r="B10" s="435" t="s">
        <v>985</v>
      </c>
      <c r="C10" s="415" t="s">
        <v>21</v>
      </c>
      <c r="D10" s="268" t="s">
        <v>22</v>
      </c>
      <c r="E10" s="97"/>
      <c r="F10" s="97"/>
      <c r="G10" s="98"/>
      <c r="H10" s="98"/>
      <c r="I10" s="98"/>
      <c r="J10" s="98"/>
      <c r="K10" s="98"/>
      <c r="L10" s="98"/>
      <c r="M10" s="98"/>
      <c r="N10" s="98"/>
      <c r="O10" s="98"/>
      <c r="P10" s="98"/>
      <c r="Q10" s="69"/>
      <c r="R10" s="69"/>
      <c r="S10" s="69"/>
      <c r="T10" s="69"/>
      <c r="U10" s="69"/>
      <c r="V10" s="69"/>
      <c r="W10" s="69"/>
      <c r="X10" s="69"/>
      <c r="Y10" s="69"/>
      <c r="Z10" s="69"/>
      <c r="AA10" s="69"/>
      <c r="AB10" s="69"/>
      <c r="AC10" s="69"/>
      <c r="AD10" s="90">
        <f t="shared" ref="AD10:AD18" si="0">SUMIF($E$3:$AC$3,"SHO",E10:AC10)+SUMIF($E$3:$AC$3,"HO",E10:AC10)</f>
        <v>0</v>
      </c>
      <c r="AE10" s="98"/>
      <c r="AF10" s="343"/>
    </row>
    <row r="11" spans="2:34" ht="12.75" customHeight="1" x14ac:dyDescent="0.2">
      <c r="B11" s="413"/>
      <c r="C11" s="416"/>
      <c r="D11" s="269" t="s">
        <v>51</v>
      </c>
      <c r="E11" s="99"/>
      <c r="F11" s="99"/>
      <c r="G11" s="100"/>
      <c r="H11" s="100"/>
      <c r="I11" s="100"/>
      <c r="J11" s="100"/>
      <c r="K11" s="100"/>
      <c r="L11" s="100"/>
      <c r="M11" s="100"/>
      <c r="N11" s="100"/>
      <c r="O11" s="100"/>
      <c r="P11" s="100"/>
      <c r="Q11" s="8"/>
      <c r="R11" s="8"/>
      <c r="S11" s="8"/>
      <c r="T11" s="8"/>
      <c r="U11" s="8"/>
      <c r="V11" s="8"/>
      <c r="W11" s="8"/>
      <c r="X11" s="8"/>
      <c r="Y11" s="8"/>
      <c r="Z11" s="8"/>
      <c r="AA11" s="8"/>
      <c r="AB11" s="8"/>
      <c r="AC11" s="8"/>
      <c r="AD11" s="81">
        <f t="shared" si="0"/>
        <v>0</v>
      </c>
      <c r="AE11" s="82"/>
      <c r="AF11" s="72"/>
    </row>
    <row r="12" spans="2:34" ht="12.75" customHeight="1" x14ac:dyDescent="0.2">
      <c r="B12" s="413"/>
      <c r="C12" s="416" t="s">
        <v>20</v>
      </c>
      <c r="D12" s="269" t="s">
        <v>22</v>
      </c>
      <c r="E12" s="99"/>
      <c r="F12" s="99"/>
      <c r="G12" s="100"/>
      <c r="H12" s="100"/>
      <c r="I12" s="100"/>
      <c r="J12" s="100"/>
      <c r="K12" s="100"/>
      <c r="L12" s="100"/>
      <c r="M12" s="100"/>
      <c r="N12" s="100"/>
      <c r="O12" s="100"/>
      <c r="P12" s="100"/>
      <c r="Q12" s="8"/>
      <c r="R12" s="8"/>
      <c r="S12" s="8"/>
      <c r="T12" s="8"/>
      <c r="U12" s="8"/>
      <c r="V12" s="8"/>
      <c r="W12" s="8"/>
      <c r="X12" s="8"/>
      <c r="Y12" s="8"/>
      <c r="Z12" s="8"/>
      <c r="AA12" s="8"/>
      <c r="AB12" s="8"/>
      <c r="AC12" s="8"/>
      <c r="AD12" s="81">
        <f t="shared" si="0"/>
        <v>0</v>
      </c>
      <c r="AE12" s="100"/>
      <c r="AF12" s="344"/>
    </row>
    <row r="13" spans="2:34" ht="12.75" customHeight="1" thickBot="1" x14ac:dyDescent="0.25">
      <c r="B13" s="414"/>
      <c r="C13" s="417"/>
      <c r="D13" s="270" t="s">
        <v>51</v>
      </c>
      <c r="E13" s="101"/>
      <c r="F13" s="101"/>
      <c r="G13" s="102"/>
      <c r="H13" s="102"/>
      <c r="I13" s="102"/>
      <c r="J13" s="102"/>
      <c r="K13" s="102"/>
      <c r="L13" s="102"/>
      <c r="M13" s="102"/>
      <c r="N13" s="102"/>
      <c r="O13" s="102"/>
      <c r="P13" s="102"/>
      <c r="Q13" s="7"/>
      <c r="R13" s="7"/>
      <c r="S13" s="7"/>
      <c r="T13" s="7"/>
      <c r="U13" s="7"/>
      <c r="V13" s="7"/>
      <c r="W13" s="7"/>
      <c r="X13" s="7"/>
      <c r="Y13" s="7"/>
      <c r="Z13" s="7"/>
      <c r="AA13" s="7"/>
      <c r="AB13" s="7"/>
      <c r="AC13" s="7"/>
      <c r="AD13" s="83">
        <f t="shared" si="0"/>
        <v>0</v>
      </c>
      <c r="AE13" s="91"/>
      <c r="AF13" s="31"/>
    </row>
    <row r="14" spans="2:34" ht="12.75" customHeight="1" x14ac:dyDescent="0.2">
      <c r="B14" s="435" t="s">
        <v>111</v>
      </c>
      <c r="C14" s="415" t="s">
        <v>21</v>
      </c>
      <c r="D14" s="268" t="s">
        <v>22</v>
      </c>
      <c r="E14" s="97"/>
      <c r="F14" s="97"/>
      <c r="G14" s="98"/>
      <c r="H14" s="98"/>
      <c r="I14" s="98"/>
      <c r="J14" s="98"/>
      <c r="K14" s="98"/>
      <c r="L14" s="98"/>
      <c r="M14" s="98"/>
      <c r="N14" s="98"/>
      <c r="O14" s="98"/>
      <c r="P14" s="98"/>
      <c r="Q14" s="69"/>
      <c r="R14" s="69"/>
      <c r="S14" s="69"/>
      <c r="T14" s="69"/>
      <c r="U14" s="69"/>
      <c r="V14" s="69"/>
      <c r="W14" s="69"/>
      <c r="X14" s="69"/>
      <c r="Y14" s="69"/>
      <c r="Z14" s="69"/>
      <c r="AA14" s="69"/>
      <c r="AB14" s="69"/>
      <c r="AC14" s="69"/>
      <c r="AD14" s="90">
        <f t="shared" si="0"/>
        <v>0</v>
      </c>
      <c r="AE14" s="98"/>
      <c r="AF14" s="343"/>
    </row>
    <row r="15" spans="2:34" ht="12.75" customHeight="1" x14ac:dyDescent="0.2">
      <c r="B15" s="413"/>
      <c r="C15" s="416"/>
      <c r="D15" s="269" t="s">
        <v>51</v>
      </c>
      <c r="E15" s="99"/>
      <c r="F15" s="99"/>
      <c r="G15" s="100"/>
      <c r="H15" s="100"/>
      <c r="I15" s="100"/>
      <c r="J15" s="100"/>
      <c r="K15" s="100"/>
      <c r="L15" s="100"/>
      <c r="M15" s="100"/>
      <c r="N15" s="100"/>
      <c r="O15" s="100"/>
      <c r="P15" s="100"/>
      <c r="Q15" s="8"/>
      <c r="R15" s="8"/>
      <c r="S15" s="8"/>
      <c r="T15" s="8"/>
      <c r="U15" s="8"/>
      <c r="V15" s="8"/>
      <c r="W15" s="8"/>
      <c r="X15" s="8"/>
      <c r="Y15" s="8"/>
      <c r="Z15" s="8"/>
      <c r="AA15" s="8"/>
      <c r="AB15" s="8"/>
      <c r="AC15" s="8"/>
      <c r="AD15" s="81">
        <f t="shared" si="0"/>
        <v>0</v>
      </c>
      <c r="AE15" s="82"/>
      <c r="AF15" s="72"/>
    </row>
    <row r="16" spans="2:34" ht="12.75" customHeight="1" x14ac:dyDescent="0.2">
      <c r="B16" s="413"/>
      <c r="C16" s="416" t="s">
        <v>20</v>
      </c>
      <c r="D16" s="269" t="s">
        <v>22</v>
      </c>
      <c r="E16" s="99"/>
      <c r="F16" s="99"/>
      <c r="G16" s="100"/>
      <c r="H16" s="100"/>
      <c r="I16" s="100"/>
      <c r="J16" s="100"/>
      <c r="K16" s="100"/>
      <c r="L16" s="100"/>
      <c r="M16" s="100"/>
      <c r="N16" s="100"/>
      <c r="O16" s="100"/>
      <c r="P16" s="100"/>
      <c r="Q16" s="8"/>
      <c r="R16" s="8"/>
      <c r="S16" s="8"/>
      <c r="T16" s="8"/>
      <c r="U16" s="8"/>
      <c r="V16" s="8"/>
      <c r="W16" s="8"/>
      <c r="X16" s="8"/>
      <c r="Y16" s="8"/>
      <c r="Z16" s="8"/>
      <c r="AA16" s="8"/>
      <c r="AB16" s="8"/>
      <c r="AC16" s="8"/>
      <c r="AD16" s="81">
        <f t="shared" si="0"/>
        <v>0</v>
      </c>
      <c r="AE16" s="100"/>
      <c r="AF16" s="344"/>
    </row>
    <row r="17" spans="2:33" ht="13.5" customHeight="1" thickBot="1" x14ac:dyDescent="0.25">
      <c r="B17" s="414"/>
      <c r="C17" s="417"/>
      <c r="D17" s="270" t="s">
        <v>51</v>
      </c>
      <c r="E17" s="101"/>
      <c r="F17" s="101"/>
      <c r="G17" s="102"/>
      <c r="H17" s="102"/>
      <c r="I17" s="102"/>
      <c r="J17" s="102"/>
      <c r="K17" s="102"/>
      <c r="L17" s="102"/>
      <c r="M17" s="102"/>
      <c r="N17" s="102"/>
      <c r="O17" s="102"/>
      <c r="P17" s="102"/>
      <c r="Q17" s="7"/>
      <c r="R17" s="7"/>
      <c r="S17" s="7"/>
      <c r="T17" s="7"/>
      <c r="U17" s="7"/>
      <c r="V17" s="7"/>
      <c r="W17" s="7"/>
      <c r="X17" s="7"/>
      <c r="Y17" s="7"/>
      <c r="Z17" s="7"/>
      <c r="AA17" s="7"/>
      <c r="AB17" s="7"/>
      <c r="AC17" s="7"/>
      <c r="AD17" s="83">
        <f t="shared" si="0"/>
        <v>0</v>
      </c>
      <c r="AE17" s="91"/>
      <c r="AF17" s="31"/>
    </row>
    <row r="18" spans="2:33" ht="12.75" customHeight="1" thickBot="1" x14ac:dyDescent="0.25">
      <c r="B18" s="418" t="s">
        <v>117</v>
      </c>
      <c r="C18" s="419"/>
      <c r="D18" s="419"/>
      <c r="E18" s="92" t="str">
        <f>IF(AND(SUM(E10:E17)=0,COUNTBLANK(E10:E17)&lt;&gt;0),"",SUM(E10:E17))</f>
        <v/>
      </c>
      <c r="F18" s="92" t="str">
        <f t="shared" ref="F18:AC18" si="1">IF(AND(SUM(F10:F17)=0,COUNTBLANK(F10:F17)&lt;&gt;0),"",SUM(F10:F17))</f>
        <v/>
      </c>
      <c r="G18" s="92" t="str">
        <f t="shared" si="1"/>
        <v/>
      </c>
      <c r="H18" s="92" t="str">
        <f t="shared" si="1"/>
        <v/>
      </c>
      <c r="I18" s="92" t="str">
        <f t="shared" si="1"/>
        <v/>
      </c>
      <c r="J18" s="92" t="str">
        <f t="shared" si="1"/>
        <v/>
      </c>
      <c r="K18" s="92" t="str">
        <f t="shared" si="1"/>
        <v/>
      </c>
      <c r="L18" s="92" t="str">
        <f t="shared" si="1"/>
        <v/>
      </c>
      <c r="M18" s="92" t="str">
        <f t="shared" si="1"/>
        <v/>
      </c>
      <c r="N18" s="92" t="str">
        <f t="shared" si="1"/>
        <v/>
      </c>
      <c r="O18" s="92" t="str">
        <f t="shared" si="1"/>
        <v/>
      </c>
      <c r="P18" s="92" t="str">
        <f t="shared" si="1"/>
        <v/>
      </c>
      <c r="Q18" s="92" t="str">
        <f t="shared" si="1"/>
        <v/>
      </c>
      <c r="R18" s="92" t="str">
        <f t="shared" si="1"/>
        <v/>
      </c>
      <c r="S18" s="92" t="str">
        <f t="shared" si="1"/>
        <v/>
      </c>
      <c r="T18" s="92" t="str">
        <f t="shared" si="1"/>
        <v/>
      </c>
      <c r="U18" s="92" t="str">
        <f t="shared" si="1"/>
        <v/>
      </c>
      <c r="V18" s="92" t="str">
        <f t="shared" si="1"/>
        <v/>
      </c>
      <c r="W18" s="92" t="str">
        <f t="shared" si="1"/>
        <v/>
      </c>
      <c r="X18" s="92" t="str">
        <f t="shared" si="1"/>
        <v/>
      </c>
      <c r="Y18" s="92" t="str">
        <f t="shared" si="1"/>
        <v/>
      </c>
      <c r="Z18" s="92" t="str">
        <f t="shared" si="1"/>
        <v/>
      </c>
      <c r="AA18" s="92" t="str">
        <f t="shared" si="1"/>
        <v/>
      </c>
      <c r="AB18" s="92" t="str">
        <f t="shared" si="1"/>
        <v/>
      </c>
      <c r="AC18" s="92" t="str">
        <f t="shared" si="1"/>
        <v/>
      </c>
      <c r="AD18" s="88">
        <f t="shared" si="0"/>
        <v>0</v>
      </c>
      <c r="AE18" s="71" t="str">
        <f>IF(SUM(AE10:AE17)=0,"",SUM(AE10:AE17))</f>
        <v/>
      </c>
      <c r="AF18" s="89" t="str">
        <f>IF(SUM(AF10:AF17)=0,"",SUM(AF10:AF17))</f>
        <v/>
      </c>
    </row>
    <row r="19" spans="2:33" ht="12.75" customHeight="1" thickBot="1" x14ac:dyDescent="0.25">
      <c r="B19" s="51"/>
      <c r="C19" s="183"/>
      <c r="D19" s="80"/>
      <c r="E19" s="183"/>
      <c r="F19" s="4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row>
    <row r="20" spans="2:33" ht="12.75" customHeight="1" thickBot="1" x14ac:dyDescent="0.25">
      <c r="B20" s="194" t="s">
        <v>967</v>
      </c>
      <c r="C20" s="183"/>
      <c r="F20" s="29">
        <f>SUM(AD10:AD11)+AF10</f>
        <v>0</v>
      </c>
      <c r="G20" s="273" t="s">
        <v>68</v>
      </c>
      <c r="H20" s="250"/>
      <c r="I20" s="194" t="s">
        <v>966</v>
      </c>
      <c r="J20" s="183"/>
      <c r="K20" s="183"/>
      <c r="L20" s="183"/>
      <c r="M20" s="183"/>
      <c r="N20" s="183"/>
      <c r="O20" s="183"/>
      <c r="P20" s="183"/>
      <c r="Q20" s="183"/>
      <c r="R20" s="183"/>
      <c r="S20" s="183"/>
      <c r="T20" s="183"/>
      <c r="U20" s="183"/>
      <c r="V20" s="183"/>
      <c r="W20" s="183"/>
      <c r="X20" s="107"/>
      <c r="Y20" s="107"/>
      <c r="Z20" s="107"/>
      <c r="AA20" s="107"/>
      <c r="AB20" s="107"/>
      <c r="AC20" s="107"/>
      <c r="AD20" s="108"/>
      <c r="AE20" s="52"/>
      <c r="AF20" s="52"/>
      <c r="AG20" s="52"/>
    </row>
    <row r="21" spans="2:33" ht="12.75" customHeight="1" thickBot="1" x14ac:dyDescent="0.25">
      <c r="B21" s="194" t="s">
        <v>968</v>
      </c>
      <c r="C21" s="183"/>
      <c r="F21" s="29">
        <f>SUM(AD12:AD13)+AF12</f>
        <v>0</v>
      </c>
      <c r="G21" s="273" t="s">
        <v>68</v>
      </c>
      <c r="H21" s="280"/>
      <c r="I21" s="194" t="s">
        <v>970</v>
      </c>
      <c r="J21" s="183"/>
      <c r="K21" s="183"/>
      <c r="L21" s="183"/>
      <c r="M21" s="183"/>
      <c r="N21" s="183"/>
      <c r="O21" s="183"/>
      <c r="P21" s="183"/>
      <c r="Q21" s="183"/>
      <c r="R21" s="183"/>
      <c r="S21" s="183"/>
      <c r="T21" s="183"/>
      <c r="U21" s="183"/>
      <c r="V21" s="183"/>
      <c r="W21" s="183"/>
      <c r="X21" s="107"/>
      <c r="Y21" s="107"/>
      <c r="Z21" s="107"/>
      <c r="AA21" s="107"/>
      <c r="AB21" s="107"/>
      <c r="AC21" s="107"/>
      <c r="AD21" s="108"/>
      <c r="AE21" s="52"/>
      <c r="AF21" s="52"/>
      <c r="AG21" s="52"/>
    </row>
    <row r="22" spans="2:33" ht="12.75" customHeight="1" thickBot="1" x14ac:dyDescent="0.25">
      <c r="B22" s="51"/>
      <c r="C22" s="183"/>
      <c r="D22" s="80"/>
      <c r="E22" s="183"/>
      <c r="F22" s="4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row>
    <row r="23" spans="2:33" ht="12.75" customHeight="1" thickBot="1" x14ac:dyDescent="0.25">
      <c r="B23" s="194" t="s">
        <v>991</v>
      </c>
      <c r="C23" s="183"/>
      <c r="F23" s="28">
        <f>SUM(AD14:AD15)+AF14</f>
        <v>0</v>
      </c>
      <c r="G23" s="183" t="s">
        <v>68</v>
      </c>
      <c r="H23" s="250"/>
      <c r="I23" s="51" t="s">
        <v>70</v>
      </c>
      <c r="J23" s="183"/>
      <c r="K23" s="183"/>
      <c r="L23" s="183"/>
      <c r="M23" s="183"/>
      <c r="N23" s="183"/>
      <c r="O23" s="183"/>
      <c r="P23" s="183"/>
      <c r="Q23" s="183"/>
      <c r="R23" s="183"/>
      <c r="S23" s="183"/>
      <c r="T23" s="183"/>
      <c r="U23" s="183"/>
      <c r="V23" s="183"/>
      <c r="W23" s="183"/>
      <c r="X23" s="107"/>
      <c r="Y23" s="107"/>
      <c r="Z23" s="107"/>
      <c r="AA23" s="107"/>
      <c r="AB23" s="107"/>
      <c r="AC23" s="107"/>
      <c r="AD23" s="108"/>
      <c r="AE23" s="52"/>
      <c r="AF23" s="52"/>
      <c r="AG23" s="52"/>
    </row>
    <row r="24" spans="2:33" ht="12.75" customHeight="1" thickBot="1" x14ac:dyDescent="0.25">
      <c r="B24" s="194" t="s">
        <v>990</v>
      </c>
      <c r="C24" s="183"/>
      <c r="F24" s="29">
        <f>SUM(AD16:AD17)+AF16</f>
        <v>0</v>
      </c>
      <c r="G24" s="183" t="s">
        <v>68</v>
      </c>
      <c r="H24" s="250"/>
      <c r="I24" s="51" t="s">
        <v>69</v>
      </c>
      <c r="J24" s="183"/>
      <c r="K24" s="183"/>
      <c r="L24" s="183"/>
      <c r="M24" s="183"/>
      <c r="N24" s="183"/>
      <c r="O24" s="183"/>
      <c r="P24" s="183"/>
      <c r="Q24" s="183"/>
      <c r="R24" s="183"/>
      <c r="S24" s="183"/>
      <c r="T24" s="183"/>
      <c r="U24" s="183"/>
      <c r="V24" s="183"/>
      <c r="W24" s="183"/>
      <c r="X24" s="107"/>
      <c r="Y24" s="107"/>
      <c r="Z24" s="107"/>
      <c r="AA24" s="107"/>
      <c r="AB24" s="107"/>
      <c r="AC24" s="107"/>
      <c r="AD24" s="108"/>
      <c r="AE24" s="52"/>
      <c r="AF24" s="52"/>
      <c r="AG24" s="52"/>
    </row>
    <row r="25" spans="2:33" ht="12.75" customHeight="1" thickBot="1" x14ac:dyDescent="0.25">
      <c r="B25" s="51"/>
      <c r="C25" s="183"/>
      <c r="D25" s="80"/>
      <c r="E25" s="183"/>
      <c r="F25" s="43"/>
      <c r="G25" s="183"/>
      <c r="H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row>
    <row r="26" spans="2:33" ht="12.75" customHeight="1" x14ac:dyDescent="0.2">
      <c r="B26" s="412" t="s">
        <v>120</v>
      </c>
      <c r="C26" s="415" t="s">
        <v>21</v>
      </c>
      <c r="D26" s="268" t="s">
        <v>22</v>
      </c>
      <c r="E26" s="97"/>
      <c r="F26" s="97"/>
      <c r="G26" s="98"/>
      <c r="H26" s="98"/>
      <c r="I26" s="98"/>
      <c r="J26" s="98"/>
      <c r="K26" s="98"/>
      <c r="L26" s="98"/>
      <c r="M26" s="98"/>
      <c r="N26" s="98"/>
      <c r="O26" s="98"/>
      <c r="P26" s="98"/>
      <c r="Q26" s="98"/>
      <c r="R26" s="98"/>
      <c r="S26" s="98"/>
      <c r="T26" s="98"/>
      <c r="U26" s="98"/>
      <c r="V26" s="98"/>
      <c r="W26" s="98"/>
      <c r="X26" s="98"/>
      <c r="Y26" s="98"/>
      <c r="Z26" s="98"/>
      <c r="AA26" s="98"/>
      <c r="AB26" s="98"/>
      <c r="AC26" s="98"/>
      <c r="AD26" s="90">
        <f t="shared" ref="AD26:AD34" si="2">SUMIF($E$3:$AC$3,"SHO",E26:AC26)+SUMIF($E$3:$AC$3,"HO",E26:AC26)</f>
        <v>0</v>
      </c>
      <c r="AE26" s="345"/>
      <c r="AF26" s="346"/>
      <c r="AG26" s="52"/>
    </row>
    <row r="27" spans="2:33" ht="12.75" customHeight="1" x14ac:dyDescent="0.2">
      <c r="B27" s="413"/>
      <c r="C27" s="416"/>
      <c r="D27" s="269" t="s">
        <v>51</v>
      </c>
      <c r="E27" s="99"/>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81">
        <f t="shared" si="2"/>
        <v>0</v>
      </c>
      <c r="AE27" s="82"/>
      <c r="AF27" s="72"/>
      <c r="AG27" s="52"/>
    </row>
    <row r="28" spans="2:33" ht="12.75" customHeight="1" x14ac:dyDescent="0.2">
      <c r="B28" s="413"/>
      <c r="C28" s="416" t="s">
        <v>20</v>
      </c>
      <c r="D28" s="269" t="s">
        <v>22</v>
      </c>
      <c r="E28" s="99"/>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81">
        <f t="shared" si="2"/>
        <v>0</v>
      </c>
      <c r="AE28" s="347"/>
      <c r="AF28" s="348"/>
      <c r="AG28" s="52"/>
    </row>
    <row r="29" spans="2:33" ht="12.75" customHeight="1" thickBot="1" x14ac:dyDescent="0.25">
      <c r="B29" s="414"/>
      <c r="C29" s="417"/>
      <c r="D29" s="270" t="s">
        <v>51</v>
      </c>
      <c r="E29" s="101"/>
      <c r="F29" s="101"/>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83">
        <f t="shared" si="2"/>
        <v>0</v>
      </c>
      <c r="AE29" s="91"/>
      <c r="AF29" s="31"/>
      <c r="AG29" s="52"/>
    </row>
    <row r="30" spans="2:33" ht="12.75" customHeight="1" x14ac:dyDescent="0.2">
      <c r="B30" s="412" t="s">
        <v>121</v>
      </c>
      <c r="C30" s="415" t="s">
        <v>21</v>
      </c>
      <c r="D30" s="268" t="s">
        <v>22</v>
      </c>
      <c r="E30" s="97"/>
      <c r="F30" s="97"/>
      <c r="G30" s="98"/>
      <c r="H30" s="98"/>
      <c r="I30" s="98"/>
      <c r="J30" s="98"/>
      <c r="K30" s="98"/>
      <c r="L30" s="98"/>
      <c r="M30" s="98"/>
      <c r="N30" s="98"/>
      <c r="O30" s="98"/>
      <c r="P30" s="98"/>
      <c r="Q30" s="98"/>
      <c r="R30" s="98"/>
      <c r="S30" s="98"/>
      <c r="T30" s="98"/>
      <c r="U30" s="98"/>
      <c r="V30" s="98"/>
      <c r="W30" s="98"/>
      <c r="X30" s="98"/>
      <c r="Y30" s="98"/>
      <c r="Z30" s="98"/>
      <c r="AA30" s="98"/>
      <c r="AB30" s="98"/>
      <c r="AC30" s="98"/>
      <c r="AD30" s="90">
        <f t="shared" si="2"/>
        <v>0</v>
      </c>
      <c r="AE30" s="345"/>
      <c r="AF30" s="346"/>
      <c r="AG30" s="52"/>
    </row>
    <row r="31" spans="2:33" ht="12.75" customHeight="1" x14ac:dyDescent="0.2">
      <c r="B31" s="413"/>
      <c r="C31" s="416"/>
      <c r="D31" s="269" t="s">
        <v>51</v>
      </c>
      <c r="E31" s="99"/>
      <c r="F31" s="99"/>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81">
        <f t="shared" si="2"/>
        <v>0</v>
      </c>
      <c r="AE31" s="82"/>
      <c r="AF31" s="72"/>
      <c r="AG31" s="52"/>
    </row>
    <row r="32" spans="2:33" ht="12.75" customHeight="1" x14ac:dyDescent="0.2">
      <c r="B32" s="413"/>
      <c r="C32" s="416" t="s">
        <v>20</v>
      </c>
      <c r="D32" s="269" t="s">
        <v>22</v>
      </c>
      <c r="E32" s="99"/>
      <c r="F32" s="9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81">
        <f t="shared" si="2"/>
        <v>0</v>
      </c>
      <c r="AE32" s="347"/>
      <c r="AF32" s="348"/>
      <c r="AG32" s="52"/>
    </row>
    <row r="33" spans="2:33" ht="12.75" customHeight="1" thickBot="1" x14ac:dyDescent="0.25">
      <c r="B33" s="414"/>
      <c r="C33" s="417"/>
      <c r="D33" s="270" t="s">
        <v>51</v>
      </c>
      <c r="E33" s="101"/>
      <c r="F33" s="101"/>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83">
        <f t="shared" si="2"/>
        <v>0</v>
      </c>
      <c r="AE33" s="91"/>
      <c r="AF33" s="31"/>
      <c r="AG33" s="52"/>
    </row>
    <row r="34" spans="2:33" ht="12.75" customHeight="1" thickBot="1" x14ac:dyDescent="0.25">
      <c r="B34" s="418" t="s">
        <v>117</v>
      </c>
      <c r="C34" s="419"/>
      <c r="D34" s="419"/>
      <c r="E34" s="92" t="str">
        <f>IF(AND(SUM(E26:E33)=0,COUNTBLANK(E26:E33)&lt;&gt;0),"",SUM(E26:E33))</f>
        <v/>
      </c>
      <c r="F34" s="92" t="str">
        <f>IF(AND(SUM(F26:F33)=0,COUNTBLANK(F26:F33)&lt;&gt;0),"",SUM(F26:F33))</f>
        <v/>
      </c>
      <c r="G34" s="92" t="str">
        <f t="shared" ref="G34:AC34" si="3">IF(AND(SUM(G26:G33)=0,COUNTBLANK(G26:G33)&lt;&gt;0),"",SUM(G26:G33))</f>
        <v/>
      </c>
      <c r="H34" s="92" t="str">
        <f t="shared" si="3"/>
        <v/>
      </c>
      <c r="I34" s="92" t="str">
        <f t="shared" si="3"/>
        <v/>
      </c>
      <c r="J34" s="92" t="str">
        <f t="shared" si="3"/>
        <v/>
      </c>
      <c r="K34" s="92" t="str">
        <f t="shared" si="3"/>
        <v/>
      </c>
      <c r="L34" s="92" t="str">
        <f t="shared" si="3"/>
        <v/>
      </c>
      <c r="M34" s="92" t="str">
        <f t="shared" si="3"/>
        <v/>
      </c>
      <c r="N34" s="92" t="str">
        <f t="shared" si="3"/>
        <v/>
      </c>
      <c r="O34" s="92" t="str">
        <f t="shared" si="3"/>
        <v/>
      </c>
      <c r="P34" s="92" t="str">
        <f t="shared" si="3"/>
        <v/>
      </c>
      <c r="Q34" s="92" t="str">
        <f t="shared" si="3"/>
        <v/>
      </c>
      <c r="R34" s="92" t="str">
        <f t="shared" si="3"/>
        <v/>
      </c>
      <c r="S34" s="92" t="str">
        <f t="shared" si="3"/>
        <v/>
      </c>
      <c r="T34" s="92" t="str">
        <f t="shared" si="3"/>
        <v/>
      </c>
      <c r="U34" s="92" t="str">
        <f t="shared" si="3"/>
        <v/>
      </c>
      <c r="V34" s="92" t="str">
        <f t="shared" si="3"/>
        <v/>
      </c>
      <c r="W34" s="92" t="str">
        <f t="shared" si="3"/>
        <v/>
      </c>
      <c r="X34" s="92" t="str">
        <f t="shared" si="3"/>
        <v/>
      </c>
      <c r="Y34" s="92" t="str">
        <f t="shared" si="3"/>
        <v/>
      </c>
      <c r="Z34" s="92" t="str">
        <f t="shared" si="3"/>
        <v/>
      </c>
      <c r="AA34" s="92" t="str">
        <f t="shared" si="3"/>
        <v/>
      </c>
      <c r="AB34" s="92" t="str">
        <f t="shared" si="3"/>
        <v/>
      </c>
      <c r="AC34" s="92" t="str">
        <f t="shared" si="3"/>
        <v/>
      </c>
      <c r="AD34" s="88">
        <f t="shared" si="2"/>
        <v>0</v>
      </c>
      <c r="AE34" s="71" t="str">
        <f>IF(SUM(AE26:AE33)=0,"",SUM(AE26:AE33))</f>
        <v/>
      </c>
      <c r="AF34" s="89" t="str">
        <f>IF(SUM(AF26:AF33)=0,"",SUM(AF26:AF33))</f>
        <v/>
      </c>
      <c r="AG34" s="52"/>
    </row>
    <row r="35" spans="2:33" ht="12.75" customHeight="1" x14ac:dyDescent="0.2">
      <c r="B35" s="106"/>
      <c r="C35" s="106"/>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8"/>
      <c r="AE35" s="52"/>
      <c r="AF35" s="52"/>
      <c r="AG35" s="52"/>
    </row>
    <row r="36" spans="2:33" ht="53.25" customHeight="1" x14ac:dyDescent="0.2">
      <c r="B36" s="422" t="str">
        <f>IF(AND(OR(AE10&gt;AD11,AE12&gt;AD13,AE14&gt;AD15,AE16&gt;AD17,AE26&gt;AD27,AE28&gt;AD29,AE30&gt;AD31,AE32&gt;AD33),'Allgemeine Angaben'!L8=Hilfstabelle!D5),"Es sind mehr Weiterbildungseingriffe gegenüber Nicht-HO angegeben als Assistenzeingriffe von (S-)HO angegeben wurden. Bitte erläutern Sie die Darstellung unterhalb:",IF(AND(OR(AE10&gt;AD11,AE12&gt;AD13,AE14&gt;AD15,AE16&gt;AD17,AE26&gt;AD27,AE28&gt;AD29,AE30&gt;AD31,AE32&gt;AD33),'Allgemeine Angaben'!L8=Hilfstabelle!D4),"Es sind mehr Weiterbildungseingriffe gegenüber Nicht-HO angegeben als Assistenzeingriffe von HO angegeben wurden. Bitte erläutern Sie die Darstellung unterhalb:",""))</f>
        <v/>
      </c>
      <c r="C36" s="422"/>
      <c r="D36" s="422"/>
      <c r="E36" s="422"/>
      <c r="F36" s="422"/>
      <c r="G36" s="422"/>
      <c r="H36" s="422"/>
      <c r="I36" s="255"/>
      <c r="J36" s="422" t="str">
        <f>CONCATENATE(IF(AE10&gt;AD11,"Zelle AE10 ist größer als AD11. ",""),IF(AE12&gt;AD13,"Zelle AE12 ist größer als AD13. ",""),IF(AE14&gt;AD15,"Zelle AE14 ist größer als AD15. ",""),IF(AE16&gt;AD17,"Zelle AE16 ist größer als AD17. ",""),IF(AE26&gt;AD27,"Zelle AE26 ist größer als AD27. ",""),IF(AE28&gt;AD29,"Zelle AE28 ist größer als AD29. ",""),IF(AE30&gt;AD31,"Zelle AE30 ist größer als AD31. ",""),IF(AE32&gt;AD33,"Zelle AE32 ist größer als AD33. ",""))</f>
        <v/>
      </c>
      <c r="K36" s="422"/>
      <c r="L36" s="422"/>
      <c r="M36" s="422"/>
      <c r="N36" s="422"/>
      <c r="O36" s="422"/>
      <c r="P36" s="422"/>
      <c r="Q36" s="253"/>
      <c r="R36" s="253"/>
      <c r="S36" s="253"/>
      <c r="T36" s="253"/>
      <c r="U36" s="253"/>
      <c r="V36" s="253"/>
      <c r="W36" s="253"/>
      <c r="X36" s="253"/>
      <c r="Y36" s="253"/>
      <c r="Z36" s="253"/>
      <c r="AA36" s="253"/>
      <c r="AB36" s="253"/>
      <c r="AC36" s="253"/>
      <c r="AD36" s="253"/>
      <c r="AE36" s="253"/>
      <c r="AF36" s="253"/>
      <c r="AG36" s="52"/>
    </row>
    <row r="37" spans="2:33" ht="60.75" customHeight="1" x14ac:dyDescent="0.2">
      <c r="B37" s="422" t="str">
        <f>IF(AND(OR(AE10&lt;AD11,AE12&lt;AD13,AE14&lt;AD15,AE16&lt;AD17,AE26&lt;AD27,AE28&lt;AD29,AE30&lt;AD31,AE32&lt;AD33),'Allgemeine Angaben'!L8=Hilfstabelle!D5),AF37,IF(AND(OR(AE10&lt;AD11,AE12&lt;AD13,AE14&lt;AD15,AE16&lt;AD17,AE26&lt;AD27,AE28&lt;AD29,AE30&lt;AD31,AE32&lt;AD33),'Allgemeine Angaben'!L8=Hilfstabelle!D4),AE37,""))</f>
        <v/>
      </c>
      <c r="C37" s="422"/>
      <c r="D37" s="422"/>
      <c r="E37" s="422"/>
      <c r="F37" s="422"/>
      <c r="G37" s="422"/>
      <c r="H37" s="422"/>
      <c r="I37" s="263"/>
      <c r="J37" s="422" t="str">
        <f>CONCATENATE(IF(AE10&lt;AD11,"Zelle AD11 ist größer als AE10. ",""),IF(AE12&lt;AD13,"Zelle AD13 ist größer als AE12. ",""),IF(AE14&lt;AD15,"Zelle AD15 ist größer als AE14. ",""),IF(AE16&lt;AD17,"Zelle AD17 ist größer als AE16. ",""),IF(AE26&lt;AD27,"Zelle AD27 ist größer als AE26. ",""),IF(AE28&lt;AD29,"Zelle AD29 ist größer als AE28. ",""),IF(AE30&lt;AD31,"Zelle AD31 ist größer als AE30. ",""),IF(AE32&lt;AD33,"Zelle AD33 ist größer als AE32. ",""))</f>
        <v/>
      </c>
      <c r="K37" s="422"/>
      <c r="L37" s="422"/>
      <c r="M37" s="422"/>
      <c r="N37" s="422"/>
      <c r="O37" s="422"/>
      <c r="P37" s="422"/>
      <c r="Q37" s="255"/>
      <c r="R37" s="255"/>
      <c r="S37" s="255"/>
      <c r="T37" s="255"/>
      <c r="U37" s="255"/>
      <c r="V37" s="255"/>
      <c r="W37" s="255"/>
      <c r="X37" s="255"/>
      <c r="Y37" s="255"/>
      <c r="Z37" s="255"/>
      <c r="AA37" s="255"/>
      <c r="AB37" s="255"/>
      <c r="AC37" s="255"/>
      <c r="AD37" s="255"/>
      <c r="AE37" s="357" t="s">
        <v>1075</v>
      </c>
      <c r="AF37" s="357" t="s">
        <v>1026</v>
      </c>
      <c r="AG37" s="52"/>
    </row>
    <row r="38" spans="2:33" ht="27.75" customHeight="1" x14ac:dyDescent="0.2">
      <c r="B38" s="422" t="str">
        <f>IF(AND(OR(AF18&lt;&gt;"",AF34&lt;&gt;""),'Allgemeine Angaben'!L8=Hilfstabelle!D5),"Bitte erläutern Sie die Eingriffe ohne Beteiligung eines (S-)HOs:",IF(AND(OR(AF18&lt;&gt;"",AF34&lt;&gt;""),'Allgemeine Angaben'!L8=Hilfstabelle!D4),"Bitte erläutern Sie die Eingriffe ohne Beteiligung eines HOs:",""))</f>
        <v/>
      </c>
      <c r="C38" s="422"/>
      <c r="D38" s="422"/>
      <c r="E38" s="422"/>
      <c r="F38" s="422"/>
      <c r="G38" s="422"/>
      <c r="H38" s="422"/>
      <c r="I38" s="255"/>
      <c r="J38" s="422" t="str">
        <f>CONCATENATE(IF(AF10&gt;0,"Zelle AF10. ",""),IF(AF12&gt;0,"Zelle AF12. ",""),IF(AF14&gt;0,"Zelle AF14. ",""),IF(AF16&gt;0,"Zelle AF16. ",""),IF(AF26&gt;0,"Zelle AF26. ",""),IF(AF28&gt;0,"Zelle AF28. ",""),IF(AF30&gt;0,"Zelle AF30. ",""),IF(AF32&gt;0,"Zelle AF32. ",""))</f>
        <v/>
      </c>
      <c r="K38" s="422"/>
      <c r="L38" s="422"/>
      <c r="M38" s="422"/>
      <c r="N38" s="422"/>
      <c r="O38" s="422"/>
      <c r="P38" s="422"/>
      <c r="Q38" s="255"/>
      <c r="R38" s="255"/>
      <c r="S38" s="255"/>
      <c r="T38" s="255"/>
      <c r="U38" s="255"/>
      <c r="V38" s="255"/>
      <c r="W38" s="255"/>
      <c r="X38" s="255"/>
      <c r="Y38" s="255"/>
      <c r="Z38" s="255"/>
      <c r="AA38" s="255"/>
      <c r="AB38" s="255"/>
      <c r="AC38" s="255"/>
      <c r="AD38" s="255"/>
      <c r="AE38" s="255"/>
      <c r="AF38" s="255"/>
      <c r="AG38" s="52"/>
    </row>
    <row r="39" spans="2:33" ht="53.25" customHeight="1" x14ac:dyDescent="0.2">
      <c r="B39" s="423" t="str">
        <f>IF(COUNTIFS(E3:AC3,"",E18:AC18,"&gt;0")+COUNTIFS(E3:AC3,"",E34:AC34,"&gt;0")&gt;0,"Bitte löschen Sie Nicht-HO aus dem Datenblatt und tragen die Eingriffe von Nicht-HO in der Spalte AE (Operationen mit Beteiligung eines (S-)HO - Weiterbildungsassistenzen) ein.","")</f>
        <v/>
      </c>
      <c r="C39" s="423"/>
      <c r="D39" s="423"/>
      <c r="E39" s="423"/>
      <c r="F39" s="423"/>
      <c r="G39" s="423"/>
      <c r="H39" s="423"/>
      <c r="I39" s="264"/>
      <c r="J39" s="446"/>
      <c r="K39" s="446"/>
      <c r="L39" s="446"/>
      <c r="M39" s="446"/>
      <c r="N39" s="446"/>
      <c r="O39" s="446"/>
      <c r="P39" s="446"/>
      <c r="Q39" s="68"/>
      <c r="R39" s="68"/>
      <c r="S39" s="68"/>
      <c r="T39" s="68"/>
      <c r="U39" s="68"/>
      <c r="V39" s="52"/>
      <c r="W39" s="52"/>
      <c r="X39" s="52"/>
      <c r="Y39" s="52"/>
      <c r="Z39" s="52"/>
      <c r="AA39" s="52"/>
      <c r="AB39" s="52"/>
      <c r="AC39" s="52"/>
      <c r="AD39" s="52"/>
      <c r="AE39" s="52"/>
      <c r="AF39" s="52"/>
      <c r="AG39" s="52"/>
    </row>
    <row r="40" spans="2:33" ht="12.75" customHeight="1" x14ac:dyDescent="0.2">
      <c r="B40" s="420" t="s">
        <v>937</v>
      </c>
      <c r="C40" s="421"/>
      <c r="D40" s="403"/>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5"/>
    </row>
    <row r="41" spans="2:33" ht="12.75" customHeight="1" x14ac:dyDescent="0.2">
      <c r="B41" s="420"/>
      <c r="C41" s="421"/>
      <c r="D41" s="406"/>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8"/>
    </row>
    <row r="42" spans="2:33" ht="12.75" customHeight="1" x14ac:dyDescent="0.2">
      <c r="B42" s="420"/>
      <c r="C42" s="421"/>
      <c r="D42" s="406"/>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8"/>
    </row>
    <row r="43" spans="2:33" ht="12.75" customHeight="1" x14ac:dyDescent="0.2">
      <c r="B43" s="420"/>
      <c r="C43" s="421"/>
      <c r="D43" s="406"/>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8"/>
    </row>
    <row r="44" spans="2:33" ht="12.75" customHeight="1" x14ac:dyDescent="0.2">
      <c r="B44" s="44"/>
      <c r="C44" s="44"/>
      <c r="D44" s="406"/>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8"/>
    </row>
    <row r="45" spans="2:33" ht="12.75" customHeight="1" x14ac:dyDescent="0.2">
      <c r="B45" s="44"/>
      <c r="C45" s="44"/>
      <c r="D45" s="409"/>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1"/>
    </row>
    <row r="46" spans="2:33" ht="12.75" customHeight="1" x14ac:dyDescent="0.2">
      <c r="B46" s="44"/>
      <c r="C46" s="44"/>
      <c r="D46" s="44"/>
      <c r="E46" s="45"/>
      <c r="F46" s="45"/>
      <c r="G46" s="45"/>
      <c r="H46" s="45"/>
      <c r="I46" s="45"/>
      <c r="J46" s="45"/>
      <c r="K46" s="45"/>
      <c r="L46" s="45"/>
      <c r="M46" s="45"/>
      <c r="N46" s="45"/>
      <c r="O46" s="45"/>
      <c r="P46" s="45"/>
      <c r="Q46" s="45"/>
      <c r="R46" s="45"/>
      <c r="S46" s="45"/>
      <c r="T46" s="45"/>
      <c r="U46" s="45"/>
    </row>
    <row r="47" spans="2:33" ht="12.75" customHeight="1" x14ac:dyDescent="0.2">
      <c r="B47" s="387" t="s">
        <v>941</v>
      </c>
      <c r="C47" s="441"/>
      <c r="D47" s="403"/>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5"/>
    </row>
    <row r="48" spans="2:33" ht="12.75" customHeight="1" x14ac:dyDescent="0.2">
      <c r="B48" s="442"/>
      <c r="C48" s="441"/>
      <c r="D48" s="406"/>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8"/>
    </row>
    <row r="49" spans="2:33" ht="12.75" customHeight="1" x14ac:dyDescent="0.2">
      <c r="B49" s="442"/>
      <c r="C49" s="441"/>
      <c r="D49" s="406"/>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8"/>
    </row>
    <row r="50" spans="2:33" ht="12.75" customHeight="1" x14ac:dyDescent="0.2">
      <c r="B50" s="44"/>
      <c r="C50" s="44"/>
      <c r="D50" s="406"/>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2:33" ht="12.75" customHeight="1" x14ac:dyDescent="0.2">
      <c r="B51" s="44"/>
      <c r="C51" s="44"/>
      <c r="D51" s="406"/>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2:33" ht="12.75" customHeight="1" x14ac:dyDescent="0.2">
      <c r="B52" s="44"/>
      <c r="C52" s="44"/>
      <c r="D52" s="409"/>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1"/>
    </row>
    <row r="53" spans="2:33" ht="12.75" customHeight="1" thickBot="1" x14ac:dyDescent="0.25">
      <c r="B53" s="44"/>
      <c r="C53" s="44"/>
      <c r="D53" s="44"/>
      <c r="E53" s="45"/>
      <c r="F53" s="45"/>
      <c r="G53" s="45"/>
      <c r="H53" s="45"/>
      <c r="I53" s="45"/>
      <c r="J53" s="45"/>
      <c r="K53" s="45"/>
      <c r="L53" s="45"/>
      <c r="M53" s="45"/>
      <c r="N53" s="45"/>
      <c r="O53" s="45"/>
      <c r="P53" s="45"/>
      <c r="Q53" s="45"/>
      <c r="R53" s="45"/>
      <c r="S53" s="45"/>
      <c r="T53" s="45"/>
      <c r="U53" s="45"/>
    </row>
    <row r="54" spans="2:33" ht="12.75" customHeight="1" thickBot="1" x14ac:dyDescent="0.25">
      <c r="B54" s="387" t="s">
        <v>943</v>
      </c>
      <c r="C54" s="442"/>
      <c r="D54" s="443"/>
      <c r="E54" s="444"/>
      <c r="F54" s="445"/>
      <c r="G54" s="211"/>
      <c r="H54" s="403"/>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5"/>
    </row>
    <row r="55" spans="2:33" ht="12.75" customHeight="1" x14ac:dyDescent="0.2">
      <c r="B55" s="442"/>
      <c r="C55" s="442"/>
      <c r="D55" s="211"/>
      <c r="E55" s="211"/>
      <c r="F55" s="211"/>
      <c r="G55" s="211"/>
      <c r="H55" s="406"/>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8"/>
    </row>
    <row r="56" spans="2:33" ht="12.75" customHeight="1" x14ac:dyDescent="0.2">
      <c r="B56" s="442"/>
      <c r="C56" s="442"/>
      <c r="D56" s="211"/>
      <c r="E56" s="211"/>
      <c r="F56" s="211"/>
      <c r="G56" s="211"/>
      <c r="H56" s="406"/>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2:33" ht="12.75" customHeight="1" x14ac:dyDescent="0.2">
      <c r="B57" s="44"/>
      <c r="C57" s="44"/>
      <c r="D57" s="211"/>
      <c r="E57" s="211"/>
      <c r="F57" s="211"/>
      <c r="G57" s="211"/>
      <c r="H57" s="406"/>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2:33" ht="12.75" customHeight="1" x14ac:dyDescent="0.2">
      <c r="B58" s="44"/>
      <c r="C58" s="44"/>
      <c r="D58" s="211"/>
      <c r="E58" s="211"/>
      <c r="F58" s="211"/>
      <c r="G58" s="211"/>
      <c r="H58" s="406"/>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8"/>
    </row>
    <row r="59" spans="2:33" ht="12.75" customHeight="1" x14ac:dyDescent="0.2">
      <c r="B59" s="44"/>
      <c r="C59" s="44"/>
      <c r="D59" s="211"/>
      <c r="E59" s="211"/>
      <c r="F59" s="211"/>
      <c r="G59" s="211"/>
      <c r="H59" s="409"/>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1"/>
    </row>
    <row r="60" spans="2:33" ht="12.75" customHeight="1" x14ac:dyDescent="0.2">
      <c r="B60" s="44"/>
      <c r="C60" s="44"/>
      <c r="D60" s="44"/>
      <c r="E60" s="45"/>
      <c r="F60" s="45"/>
      <c r="G60" s="45"/>
      <c r="H60" s="45"/>
      <c r="I60" s="45"/>
      <c r="J60" s="45"/>
      <c r="K60" s="45"/>
      <c r="L60" s="45"/>
      <c r="M60" s="45"/>
      <c r="N60" s="45"/>
      <c r="O60" s="45"/>
      <c r="P60" s="45"/>
      <c r="Q60" s="45"/>
      <c r="R60" s="45"/>
      <c r="S60" s="45"/>
      <c r="T60" s="45"/>
      <c r="U60" s="45"/>
    </row>
    <row r="61" spans="2:33" ht="18" x14ac:dyDescent="0.2">
      <c r="B61" s="266" t="s">
        <v>124</v>
      </c>
      <c r="C61" s="49"/>
      <c r="D61" s="49"/>
      <c r="E61" s="45"/>
      <c r="F61" s="45"/>
      <c r="G61" s="45"/>
      <c r="H61" s="45"/>
      <c r="I61" s="45"/>
      <c r="J61" s="45"/>
      <c r="K61" s="45"/>
      <c r="L61" s="45"/>
      <c r="M61" s="45"/>
      <c r="N61" s="45"/>
      <c r="O61" s="45"/>
      <c r="P61" s="45"/>
      <c r="Q61" s="45"/>
      <c r="R61" s="45"/>
      <c r="S61" s="45"/>
      <c r="T61" s="45"/>
      <c r="U61" s="45"/>
    </row>
    <row r="62" spans="2:33" ht="13.5" thickBot="1" x14ac:dyDescent="0.25">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2:33" x14ac:dyDescent="0.2">
      <c r="B63" s="435" t="s">
        <v>892</v>
      </c>
      <c r="C63" s="415" t="s">
        <v>21</v>
      </c>
      <c r="D63" s="268" t="s">
        <v>22</v>
      </c>
      <c r="E63" s="97"/>
      <c r="F63" s="97"/>
      <c r="G63" s="98"/>
      <c r="H63" s="98"/>
      <c r="I63" s="98"/>
      <c r="J63" s="98"/>
      <c r="K63" s="98"/>
      <c r="L63" s="98"/>
      <c r="M63" s="98"/>
      <c r="N63" s="98"/>
      <c r="O63" s="98"/>
      <c r="P63" s="98"/>
      <c r="Q63" s="69"/>
      <c r="R63" s="69"/>
      <c r="S63" s="69"/>
      <c r="T63" s="69"/>
      <c r="U63" s="69"/>
      <c r="V63" s="69"/>
      <c r="W63" s="69"/>
      <c r="X63" s="69"/>
      <c r="Y63" s="69"/>
      <c r="Z63" s="69"/>
      <c r="AA63" s="69"/>
      <c r="AB63" s="69"/>
      <c r="AC63" s="69"/>
      <c r="AD63" s="90">
        <f t="shared" ref="AD63:AD66" si="4">SUMIF($E$3:$AC$3,"SHO",E63:AC63)+SUMIF($E$3:$AC$3,"HO",E63:AC63)</f>
        <v>0</v>
      </c>
      <c r="AE63" s="98"/>
      <c r="AF63" s="343"/>
    </row>
    <row r="64" spans="2:33" x14ac:dyDescent="0.2">
      <c r="B64" s="437"/>
      <c r="C64" s="416"/>
      <c r="D64" s="269" t="s">
        <v>51</v>
      </c>
      <c r="E64" s="99"/>
      <c r="F64" s="99"/>
      <c r="G64" s="100"/>
      <c r="H64" s="100"/>
      <c r="I64" s="100"/>
      <c r="J64" s="100"/>
      <c r="K64" s="100"/>
      <c r="L64" s="100"/>
      <c r="M64" s="100"/>
      <c r="N64" s="100"/>
      <c r="O64" s="100"/>
      <c r="P64" s="100"/>
      <c r="Q64" s="8"/>
      <c r="R64" s="8"/>
      <c r="S64" s="8"/>
      <c r="T64" s="8"/>
      <c r="U64" s="8"/>
      <c r="V64" s="8"/>
      <c r="W64" s="8"/>
      <c r="X64" s="8"/>
      <c r="Y64" s="8"/>
      <c r="Z64" s="8"/>
      <c r="AA64" s="8"/>
      <c r="AB64" s="8"/>
      <c r="AC64" s="8"/>
      <c r="AD64" s="81">
        <f t="shared" si="4"/>
        <v>0</v>
      </c>
      <c r="AE64" s="82"/>
      <c r="AF64" s="72"/>
    </row>
    <row r="65" spans="2:33" x14ac:dyDescent="0.2">
      <c r="B65" s="437"/>
      <c r="C65" s="416" t="s">
        <v>20</v>
      </c>
      <c r="D65" s="269" t="s">
        <v>22</v>
      </c>
      <c r="E65" s="99"/>
      <c r="F65" s="99"/>
      <c r="G65" s="100"/>
      <c r="H65" s="100"/>
      <c r="I65" s="100"/>
      <c r="J65" s="100"/>
      <c r="K65" s="100"/>
      <c r="L65" s="100"/>
      <c r="M65" s="100"/>
      <c r="N65" s="100"/>
      <c r="O65" s="100"/>
      <c r="P65" s="100"/>
      <c r="Q65" s="8"/>
      <c r="R65" s="8"/>
      <c r="S65" s="8"/>
      <c r="T65" s="8"/>
      <c r="U65" s="8"/>
      <c r="V65" s="8"/>
      <c r="W65" s="8"/>
      <c r="X65" s="8"/>
      <c r="Y65" s="8"/>
      <c r="Z65" s="8"/>
      <c r="AA65" s="8"/>
      <c r="AB65" s="8"/>
      <c r="AC65" s="8"/>
      <c r="AD65" s="81">
        <f t="shared" si="4"/>
        <v>0</v>
      </c>
      <c r="AE65" s="100"/>
      <c r="AF65" s="344"/>
    </row>
    <row r="66" spans="2:33" ht="13.5" thickBot="1" x14ac:dyDescent="0.25">
      <c r="B66" s="439"/>
      <c r="C66" s="440"/>
      <c r="D66" s="272" t="s">
        <v>51</v>
      </c>
      <c r="E66" s="103"/>
      <c r="F66" s="103"/>
      <c r="G66" s="104"/>
      <c r="H66" s="104"/>
      <c r="I66" s="104"/>
      <c r="J66" s="104"/>
      <c r="K66" s="104"/>
      <c r="L66" s="104"/>
      <c r="M66" s="104"/>
      <c r="N66" s="104"/>
      <c r="O66" s="104"/>
      <c r="P66" s="104"/>
      <c r="Q66" s="70"/>
      <c r="R66" s="70"/>
      <c r="S66" s="70"/>
      <c r="T66" s="70"/>
      <c r="U66" s="70"/>
      <c r="V66" s="70"/>
      <c r="W66" s="70"/>
      <c r="X66" s="70"/>
      <c r="Y66" s="70"/>
      <c r="Z66" s="70"/>
      <c r="AA66" s="70"/>
      <c r="AB66" s="70"/>
      <c r="AC66" s="70"/>
      <c r="AD66" s="85">
        <f t="shared" si="4"/>
        <v>0</v>
      </c>
      <c r="AE66" s="86"/>
      <c r="AF66" s="87"/>
    </row>
    <row r="67" spans="2:33" ht="13.5" thickBot="1" x14ac:dyDescent="0.25">
      <c r="B67" s="418" t="s">
        <v>117</v>
      </c>
      <c r="C67" s="419"/>
      <c r="D67" s="419"/>
      <c r="E67" s="71" t="str">
        <f>IF(AND(SUM(E63:E66)=0,COUNTBLANK(E63:E66)&lt;&gt;0),"",SUM(E63:E66))</f>
        <v/>
      </c>
      <c r="F67" s="71" t="str">
        <f t="shared" ref="F67:AC67" si="5">IF(AND(SUM(F63:F66)=0,COUNTBLANK(F63:F66)&lt;&gt;0),"",SUM(F63:F66))</f>
        <v/>
      </c>
      <c r="G67" s="71" t="str">
        <f t="shared" si="5"/>
        <v/>
      </c>
      <c r="H67" s="71" t="str">
        <f t="shared" si="5"/>
        <v/>
      </c>
      <c r="I67" s="71" t="str">
        <f t="shared" si="5"/>
        <v/>
      </c>
      <c r="J67" s="71" t="str">
        <f t="shared" si="5"/>
        <v/>
      </c>
      <c r="K67" s="71" t="str">
        <f t="shared" si="5"/>
        <v/>
      </c>
      <c r="L67" s="71" t="str">
        <f t="shared" si="5"/>
        <v/>
      </c>
      <c r="M67" s="71" t="str">
        <f t="shared" si="5"/>
        <v/>
      </c>
      <c r="N67" s="71" t="str">
        <f t="shared" si="5"/>
        <v/>
      </c>
      <c r="O67" s="71" t="str">
        <f t="shared" si="5"/>
        <v/>
      </c>
      <c r="P67" s="71" t="str">
        <f t="shared" si="5"/>
        <v/>
      </c>
      <c r="Q67" s="71" t="str">
        <f t="shared" si="5"/>
        <v/>
      </c>
      <c r="R67" s="71" t="str">
        <f t="shared" si="5"/>
        <v/>
      </c>
      <c r="S67" s="71" t="str">
        <f t="shared" si="5"/>
        <v/>
      </c>
      <c r="T67" s="71" t="str">
        <f t="shared" si="5"/>
        <v/>
      </c>
      <c r="U67" s="71" t="str">
        <f t="shared" si="5"/>
        <v/>
      </c>
      <c r="V67" s="71" t="str">
        <f t="shared" si="5"/>
        <v/>
      </c>
      <c r="W67" s="71" t="str">
        <f t="shared" si="5"/>
        <v/>
      </c>
      <c r="X67" s="71" t="str">
        <f t="shared" si="5"/>
        <v/>
      </c>
      <c r="Y67" s="71" t="str">
        <f t="shared" si="5"/>
        <v/>
      </c>
      <c r="Z67" s="71" t="str">
        <f t="shared" si="5"/>
        <v/>
      </c>
      <c r="AA67" s="71" t="str">
        <f t="shared" si="5"/>
        <v/>
      </c>
      <c r="AB67" s="71" t="str">
        <f t="shared" si="5"/>
        <v/>
      </c>
      <c r="AC67" s="71" t="str">
        <f t="shared" si="5"/>
        <v/>
      </c>
      <c r="AD67" s="88">
        <f>SUMIF($E$3:$AC$3,"SHO",E67:AC67)+SUMIF($E$3:$AC$3,"HO",E67:AC67)</f>
        <v>0</v>
      </c>
      <c r="AE67" s="71" t="str">
        <f>IF(SUM(AE63:AE66)=0,"",SUM(AE63:AE66))</f>
        <v/>
      </c>
      <c r="AF67" s="89" t="str">
        <f>IF(SUM(AF63:AF66)=0,"",SUM(AF63:AF66))</f>
        <v/>
      </c>
    </row>
    <row r="68" spans="2:33" ht="13.5" thickBot="1" x14ac:dyDescent="0.25">
      <c r="B68" s="44"/>
      <c r="C68" s="44"/>
      <c r="D68" s="44"/>
      <c r="E68" s="45"/>
      <c r="F68" s="45"/>
      <c r="G68" s="45"/>
      <c r="H68" s="45"/>
      <c r="I68" s="45"/>
      <c r="J68" s="45"/>
      <c r="K68" s="45"/>
      <c r="L68" s="45"/>
      <c r="M68" s="45"/>
      <c r="N68" s="45"/>
      <c r="O68" s="45"/>
      <c r="P68" s="45"/>
      <c r="Q68" s="45"/>
      <c r="R68" s="45"/>
      <c r="S68" s="45"/>
      <c r="T68" s="45"/>
      <c r="U68" s="45"/>
    </row>
    <row r="69" spans="2:33" ht="13.5" thickBot="1" x14ac:dyDescent="0.25">
      <c r="B69" s="194" t="s">
        <v>969</v>
      </c>
      <c r="C69" s="183"/>
      <c r="F69" s="29">
        <f>SUM(AD63:AD64)+AF63</f>
        <v>0</v>
      </c>
      <c r="G69" s="273" t="s">
        <v>68</v>
      </c>
      <c r="H69" s="250"/>
      <c r="I69" s="194" t="s">
        <v>966</v>
      </c>
      <c r="J69" s="60"/>
      <c r="K69" s="45"/>
      <c r="L69" s="45"/>
      <c r="M69" s="45"/>
      <c r="N69" s="45"/>
      <c r="O69" s="45"/>
      <c r="P69" s="45"/>
      <c r="Q69" s="45"/>
      <c r="R69" s="45"/>
      <c r="S69" s="45"/>
      <c r="T69" s="45"/>
      <c r="U69" s="45"/>
    </row>
    <row r="70" spans="2:33" ht="13.5" thickBot="1" x14ac:dyDescent="0.25">
      <c r="B70" s="194" t="s">
        <v>969</v>
      </c>
      <c r="C70" s="44"/>
      <c r="D70" s="45"/>
      <c r="E70" s="45"/>
      <c r="F70" s="29">
        <f>SUM(AD63:AD64)+AF63</f>
        <v>0</v>
      </c>
      <c r="G70" s="273" t="s">
        <v>68</v>
      </c>
      <c r="H70" s="250"/>
      <c r="I70" s="194" t="s">
        <v>971</v>
      </c>
      <c r="J70" s="60"/>
      <c r="K70" s="45"/>
      <c r="L70" s="45"/>
      <c r="M70" s="45"/>
      <c r="N70" s="45"/>
      <c r="O70" s="45"/>
      <c r="P70" s="45"/>
      <c r="Q70" s="45"/>
      <c r="R70" s="45"/>
      <c r="S70" s="45"/>
      <c r="T70" s="45"/>
      <c r="U70" s="45"/>
    </row>
    <row r="71" spans="2:33" ht="13.5" thickBot="1" x14ac:dyDescent="0.25">
      <c r="B71" s="44"/>
      <c r="C71" s="44"/>
      <c r="D71" s="44"/>
      <c r="E71" s="45"/>
      <c r="F71" s="45"/>
      <c r="G71" s="45"/>
      <c r="H71" s="45"/>
      <c r="I71" s="45"/>
      <c r="J71" s="45"/>
      <c r="K71" s="45"/>
      <c r="L71" s="45"/>
      <c r="M71" s="45"/>
      <c r="N71" s="45"/>
      <c r="O71" s="45"/>
      <c r="P71" s="45"/>
      <c r="Q71" s="45"/>
      <c r="R71" s="45"/>
      <c r="S71" s="45"/>
      <c r="T71" s="45"/>
      <c r="U71" s="45"/>
    </row>
    <row r="72" spans="2:33" ht="15" customHeight="1" x14ac:dyDescent="0.2">
      <c r="B72" s="447" t="s">
        <v>112</v>
      </c>
      <c r="C72" s="415" t="s">
        <v>21</v>
      </c>
      <c r="D72" s="268" t="s">
        <v>22</v>
      </c>
      <c r="E72" s="97"/>
      <c r="F72" s="97"/>
      <c r="G72" s="98"/>
      <c r="H72" s="98"/>
      <c r="I72" s="98"/>
      <c r="J72" s="98"/>
      <c r="K72" s="98"/>
      <c r="L72" s="98"/>
      <c r="M72" s="98"/>
      <c r="N72" s="98"/>
      <c r="O72" s="98"/>
      <c r="P72" s="98"/>
      <c r="Q72" s="98"/>
      <c r="R72" s="98"/>
      <c r="S72" s="98"/>
      <c r="T72" s="98"/>
      <c r="U72" s="98"/>
      <c r="V72" s="98"/>
      <c r="W72" s="98"/>
      <c r="X72" s="98"/>
      <c r="Y72" s="98"/>
      <c r="Z72" s="98"/>
      <c r="AA72" s="98"/>
      <c r="AB72" s="98"/>
      <c r="AC72" s="98"/>
      <c r="AD72" s="90">
        <f t="shared" ref="AD72:AD79" si="6">SUMIF($E$3:$AC$3,"SHO",E72:AC72)+SUMIF($E$3:$AC$3,"HO",E72:AC72)</f>
        <v>0</v>
      </c>
      <c r="AE72" s="98"/>
      <c r="AF72" s="343"/>
      <c r="AG72" s="62"/>
    </row>
    <row r="73" spans="2:33" ht="15" customHeight="1" x14ac:dyDescent="0.2">
      <c r="B73" s="448"/>
      <c r="C73" s="416"/>
      <c r="D73" s="269" t="s">
        <v>51</v>
      </c>
      <c r="E73" s="99"/>
      <c r="F73" s="99"/>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81">
        <f t="shared" si="6"/>
        <v>0</v>
      </c>
      <c r="AE73" s="82"/>
      <c r="AF73" s="72"/>
      <c r="AG73" s="62"/>
    </row>
    <row r="74" spans="2:33" ht="15" customHeight="1" x14ac:dyDescent="0.2">
      <c r="B74" s="448"/>
      <c r="C74" s="416" t="s">
        <v>20</v>
      </c>
      <c r="D74" s="269" t="s">
        <v>22</v>
      </c>
      <c r="E74" s="99"/>
      <c r="F74" s="99"/>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81">
        <f t="shared" si="6"/>
        <v>0</v>
      </c>
      <c r="AE74" s="100"/>
      <c r="AF74" s="344"/>
      <c r="AG74" s="62"/>
    </row>
    <row r="75" spans="2:33" ht="15" customHeight="1" thickBot="1" x14ac:dyDescent="0.25">
      <c r="B75" s="449"/>
      <c r="C75" s="440"/>
      <c r="D75" s="272" t="s">
        <v>51</v>
      </c>
      <c r="E75" s="103"/>
      <c r="F75" s="103"/>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85">
        <f t="shared" si="6"/>
        <v>0</v>
      </c>
      <c r="AE75" s="86"/>
      <c r="AF75" s="87"/>
      <c r="AG75" s="62"/>
    </row>
    <row r="76" spans="2:33" x14ac:dyDescent="0.2">
      <c r="B76" s="447" t="s">
        <v>113</v>
      </c>
      <c r="C76" s="415" t="s">
        <v>21</v>
      </c>
      <c r="D76" s="268" t="s">
        <v>22</v>
      </c>
      <c r="E76" s="97"/>
      <c r="F76" s="97"/>
      <c r="G76" s="98"/>
      <c r="H76" s="98"/>
      <c r="I76" s="98"/>
      <c r="J76" s="98"/>
      <c r="K76" s="98"/>
      <c r="L76" s="98"/>
      <c r="M76" s="98"/>
      <c r="N76" s="98"/>
      <c r="O76" s="98"/>
      <c r="P76" s="98"/>
      <c r="Q76" s="98"/>
      <c r="R76" s="98"/>
      <c r="S76" s="98"/>
      <c r="T76" s="98"/>
      <c r="U76" s="98"/>
      <c r="V76" s="98"/>
      <c r="W76" s="98"/>
      <c r="X76" s="98"/>
      <c r="Y76" s="98"/>
      <c r="Z76" s="98"/>
      <c r="AA76" s="98"/>
      <c r="AB76" s="98"/>
      <c r="AC76" s="98"/>
      <c r="AD76" s="90">
        <f t="shared" si="6"/>
        <v>0</v>
      </c>
      <c r="AE76" s="98"/>
      <c r="AF76" s="343"/>
      <c r="AG76" s="62"/>
    </row>
    <row r="77" spans="2:33" x14ac:dyDescent="0.2">
      <c r="B77" s="448"/>
      <c r="C77" s="416"/>
      <c r="D77" s="269" t="s">
        <v>51</v>
      </c>
      <c r="E77" s="99"/>
      <c r="F77" s="99"/>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81">
        <f t="shared" si="6"/>
        <v>0</v>
      </c>
      <c r="AE77" s="82"/>
      <c r="AF77" s="72"/>
      <c r="AG77" s="62"/>
    </row>
    <row r="78" spans="2:33" x14ac:dyDescent="0.2">
      <c r="B78" s="448"/>
      <c r="C78" s="416" t="s">
        <v>20</v>
      </c>
      <c r="D78" s="269" t="s">
        <v>22</v>
      </c>
      <c r="E78" s="99"/>
      <c r="F78" s="99"/>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81">
        <f t="shared" si="6"/>
        <v>0</v>
      </c>
      <c r="AE78" s="100"/>
      <c r="AF78" s="344"/>
      <c r="AG78" s="62"/>
    </row>
    <row r="79" spans="2:33" ht="13.5" thickBot="1" x14ac:dyDescent="0.25">
      <c r="B79" s="450"/>
      <c r="C79" s="417"/>
      <c r="D79" s="270" t="s">
        <v>51</v>
      </c>
      <c r="E79" s="101"/>
      <c r="F79" s="101"/>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83">
        <f t="shared" si="6"/>
        <v>0</v>
      </c>
      <c r="AE79" s="91"/>
      <c r="AF79" s="31"/>
      <c r="AG79" s="62"/>
    </row>
    <row r="80" spans="2:33" ht="13.5" thickBot="1" x14ac:dyDescent="0.25">
      <c r="B80" s="451" t="s">
        <v>117</v>
      </c>
      <c r="C80" s="452"/>
      <c r="D80" s="452"/>
      <c r="E80" s="93" t="str">
        <f>IF(AND(SUM(E72:E79)=0,COUNTBLANK(E72:E79)&lt;&gt;0),"",SUM(E72:E79))</f>
        <v/>
      </c>
      <c r="F80" s="93" t="str">
        <f t="shared" ref="F80:AC80" si="7">IF(AND(SUM(F72:F79)=0,COUNTBLANK(F72:F79)&lt;&gt;0),"",SUM(F72:F79))</f>
        <v/>
      </c>
      <c r="G80" s="93" t="str">
        <f t="shared" si="7"/>
        <v/>
      </c>
      <c r="H80" s="93" t="str">
        <f t="shared" si="7"/>
        <v/>
      </c>
      <c r="I80" s="93" t="str">
        <f t="shared" si="7"/>
        <v/>
      </c>
      <c r="J80" s="93" t="str">
        <f t="shared" si="7"/>
        <v/>
      </c>
      <c r="K80" s="93" t="str">
        <f t="shared" si="7"/>
        <v/>
      </c>
      <c r="L80" s="93" t="str">
        <f t="shared" si="7"/>
        <v/>
      </c>
      <c r="M80" s="93" t="str">
        <f t="shared" si="7"/>
        <v/>
      </c>
      <c r="N80" s="93" t="str">
        <f t="shared" si="7"/>
        <v/>
      </c>
      <c r="O80" s="93" t="str">
        <f t="shared" si="7"/>
        <v/>
      </c>
      <c r="P80" s="93" t="str">
        <f t="shared" si="7"/>
        <v/>
      </c>
      <c r="Q80" s="93" t="str">
        <f t="shared" si="7"/>
        <v/>
      </c>
      <c r="R80" s="93" t="str">
        <f t="shared" si="7"/>
        <v/>
      </c>
      <c r="S80" s="93" t="str">
        <f t="shared" si="7"/>
        <v/>
      </c>
      <c r="T80" s="93" t="str">
        <f t="shared" si="7"/>
        <v/>
      </c>
      <c r="U80" s="93" t="str">
        <f t="shared" si="7"/>
        <v/>
      </c>
      <c r="V80" s="93" t="str">
        <f t="shared" si="7"/>
        <v/>
      </c>
      <c r="W80" s="93" t="str">
        <f t="shared" si="7"/>
        <v/>
      </c>
      <c r="X80" s="93" t="str">
        <f t="shared" si="7"/>
        <v/>
      </c>
      <c r="Y80" s="93" t="str">
        <f t="shared" si="7"/>
        <v/>
      </c>
      <c r="Z80" s="93" t="str">
        <f t="shared" si="7"/>
        <v/>
      </c>
      <c r="AA80" s="93" t="str">
        <f t="shared" si="7"/>
        <v/>
      </c>
      <c r="AB80" s="93" t="str">
        <f t="shared" si="7"/>
        <v/>
      </c>
      <c r="AC80" s="93" t="str">
        <f t="shared" si="7"/>
        <v/>
      </c>
      <c r="AD80" s="94">
        <f>SUMIF($E$3:$AC$3,"SHO",E80:AC80)+SUMIF($E$3:$AC$3,"HO",E80:AC80)</f>
        <v>0</v>
      </c>
      <c r="AE80" s="93" t="str">
        <f>IF(SUM(AE72:AE79)=0,"",SUM(AE72:AE79))</f>
        <v/>
      </c>
      <c r="AF80" s="79" t="str">
        <f>IF(SUM(AF72:AF79)=0,"",SUM(AF72:AF79))</f>
        <v/>
      </c>
      <c r="AG80" s="62"/>
    </row>
    <row r="81" spans="2:34" x14ac:dyDescent="0.2">
      <c r="B81" s="44"/>
      <c r="C81" s="44"/>
      <c r="D81" s="44"/>
      <c r="E81" s="45"/>
      <c r="F81" s="45"/>
      <c r="G81" s="45"/>
      <c r="H81" s="45"/>
      <c r="I81" s="45"/>
      <c r="J81" s="45"/>
      <c r="K81" s="45"/>
      <c r="L81" s="45"/>
      <c r="M81" s="45"/>
      <c r="N81" s="45"/>
      <c r="O81" s="45"/>
      <c r="P81" s="45"/>
      <c r="Q81" s="45"/>
      <c r="R81" s="45"/>
      <c r="S81" s="45"/>
      <c r="T81" s="45"/>
      <c r="U81" s="45"/>
    </row>
    <row r="82" spans="2:34" ht="53.25" customHeight="1" x14ac:dyDescent="0.2">
      <c r="B82" s="422" t="str">
        <f>IF(AND(OR(AE63&gt;AD64,AE65&gt;AD66,AE72&gt;AD73,AE74&gt;AD75,AE76&gt;AD77,AE78&gt;AD79),'Allgemeine Angaben'!L8=Hilfstabelle!D5),"Es sind mehr Weiterbildungseingriffe gegenüber Nicht-HO angegeben als Assistenzeingriffe von (S-)HO angegeben wurden. Bitte erläutern Sie die Darstellung unterhalb.",IF(AND(OR(AE63&gt;AD64,AE65&gt;AD66,AE72&gt;AD73,AE74&gt;AD75,AE76&gt;AD77,AE78&gt;AD79),'Allgemeine Angaben'!L8=Hilfstabelle!D4),"Es sind mehr Weiterbildungseingriffe gegenüber Nicht-HO angegeben als Assistenzeingriffe von HO angegeben wurden. Bitte erläutern Sie die Darstellung unterhalb.",""))</f>
        <v/>
      </c>
      <c r="C82" s="422"/>
      <c r="D82" s="422"/>
      <c r="E82" s="422"/>
      <c r="F82" s="422"/>
      <c r="G82" s="422"/>
      <c r="H82" s="422"/>
      <c r="I82" s="262"/>
      <c r="J82" s="422" t="str">
        <f>CONCATENATE(IF(AE63&gt;AD64,"Zelle AE63 ist größer als AD64. ",""),IF(AE65&gt;AD66,"Zelle AE65 ist größer als AD66. ",""),IF(AE72&gt;AD73,"Zelle AE72 ist größer als AD73. ",""),IF(AE74&gt;AD75,"Zelle AE74 ist größer als AD75. ",""),IF(AE76&gt;AD77,"Zelle AE76 ist größer als AD77. ",""),IF(AE78&gt;AD79,"Zelle AE78 ist größer als AD79. ",""),"")</f>
        <v/>
      </c>
      <c r="K82" s="422"/>
      <c r="L82" s="422"/>
      <c r="M82" s="422"/>
      <c r="N82" s="422"/>
      <c r="O82" s="422"/>
      <c r="P82" s="422"/>
      <c r="Q82" s="253"/>
      <c r="R82" s="253"/>
      <c r="S82" s="253"/>
      <c r="T82" s="253"/>
      <c r="U82" s="253"/>
      <c r="V82" s="253"/>
      <c r="W82" s="253"/>
      <c r="X82" s="253"/>
      <c r="Y82" s="253"/>
      <c r="Z82" s="253"/>
      <c r="AA82" s="253"/>
      <c r="AB82" s="253"/>
      <c r="AC82" s="253"/>
      <c r="AD82" s="253"/>
      <c r="AE82" s="253"/>
      <c r="AF82" s="253"/>
    </row>
    <row r="83" spans="2:34" ht="60.75" customHeight="1" x14ac:dyDescent="0.2">
      <c r="B83" s="422" t="str">
        <f>IF(AND(OR(AE63&lt;AD64,AE65&lt;AD66,AE72&lt;AD73,AE74&lt;AD75,AE76&lt;AD77,AE78&lt;AD79),'Allgemeine Angaben'!L8=Hilfstabelle!D5),"Es besteht der Verdacht, dass Eingriffe doppelt gezählt wurden, da mehr Assistenzeingriffe angegeben wurden, als (S-)HOs den Nicht-HOs assistiert haben. Jeder Eingriff ist nur einem 
(S-)HO zuzuordnen. Bitte erläutern Sie die Darstellung unterhalb.",IF(AND(OR(AE63&lt;AD64,AE65&lt;AD66,AE72&lt;AD73,AE74&lt;AD75,AE76&lt;AD77,AE78&lt;AD79),'Allgemeine Angaben'!L8=Hilfstabelle!D4),"Es besteht der Verdacht, dass Eingriffe doppelt gezählt wurden, da mehr Assistenzeingriffe angegeben wurden, als HOs Nicht-HOs assistiert haben. Jeder Eingriff ist nur einem HO zuzuordnen. Bitte erläutern Sie die Darstellung unterhalb.",""))</f>
        <v/>
      </c>
      <c r="C83" s="422"/>
      <c r="D83" s="422"/>
      <c r="E83" s="422"/>
      <c r="F83" s="422"/>
      <c r="G83" s="422"/>
      <c r="H83" s="422"/>
      <c r="I83" s="263"/>
      <c r="J83" s="422" t="str">
        <f>CONCATENATE(IF(AE63&lt;AD64,"Zelle AD64 ist größer als AE63. ",""),IF(AE65&lt;AD66,"Zelle AD66 ist größer als AE65. ",""),IF(AE72&lt;AD73,"Zelle AD73 ist größer als AE72. ",""),IF(AE74&lt;AD75,"Zelle AD75 ist größer als AE74. ",""),IF(AE76&lt;AD77,"Zelle AD77 ist größer als AE76. ",""),IF(AE78&lt;AD79,"Zelle AD79 ist größer als AE78. ",""),"")</f>
        <v/>
      </c>
      <c r="K83" s="422"/>
      <c r="L83" s="422"/>
      <c r="M83" s="422"/>
      <c r="N83" s="422"/>
      <c r="O83" s="422"/>
      <c r="P83" s="422"/>
      <c r="Q83" s="255"/>
      <c r="R83" s="255"/>
      <c r="S83" s="255"/>
      <c r="T83" s="255"/>
      <c r="U83" s="255"/>
      <c r="V83" s="255"/>
      <c r="W83" s="255"/>
      <c r="X83" s="255"/>
      <c r="Y83" s="255"/>
      <c r="Z83" s="255"/>
      <c r="AA83" s="255"/>
      <c r="AB83" s="255"/>
      <c r="AC83" s="255"/>
      <c r="AD83" s="255"/>
      <c r="AE83" s="255"/>
      <c r="AF83" s="255"/>
    </row>
    <row r="84" spans="2:34" ht="23.25" customHeight="1" x14ac:dyDescent="0.2">
      <c r="B84" s="422" t="str">
        <f>IF(AND(OR(AF67&lt;&gt;"",AF80&lt;&gt;""),'Allgemeine Angaben'!L44=Hilfstabelle!D41),"Bitte erläutern Sie die Eingriffe ohne Beteiligung eines (S-)HOs.",IF(AND(OR(AF67&lt;&gt;"",AF80&lt;&gt;""),'Allgemeine Angaben'!L44=Hilfstabelle!D40),"Bitte erläutern Sie die Eingriffe ohne Beteiligung eines HOs.",""))</f>
        <v/>
      </c>
      <c r="C84" s="422"/>
      <c r="D84" s="422"/>
      <c r="E84" s="422"/>
      <c r="F84" s="422"/>
      <c r="G84" s="422"/>
      <c r="H84" s="422"/>
      <c r="I84" s="255"/>
      <c r="J84" s="422" t="str">
        <f>CONCATENATE(IF(AF63&gt;0,"Zelle AF63. ",""),IF(AF65&gt;0,"Zelle AF65. ",""),IF(AF72&gt;0,"Zelle AF72. ",""),IF(AF74&gt;0,"Zelle AF74. ",""),IF(AF76&gt;0,"Zelle AF76. ",""),IF(AF78&gt;0,"Zelle AF78. ",""),"")</f>
        <v/>
      </c>
      <c r="K84" s="422"/>
      <c r="L84" s="422"/>
      <c r="M84" s="422"/>
      <c r="N84" s="422"/>
      <c r="O84" s="422"/>
      <c r="P84" s="422"/>
      <c r="Q84" s="255"/>
      <c r="R84" s="255"/>
      <c r="S84" s="255"/>
      <c r="T84" s="255"/>
      <c r="U84" s="255"/>
      <c r="V84" s="255"/>
      <c r="W84" s="255"/>
      <c r="X84" s="255"/>
      <c r="Y84" s="255"/>
      <c r="Z84" s="255"/>
      <c r="AA84" s="255"/>
      <c r="AB84" s="255"/>
      <c r="AC84" s="255"/>
      <c r="AD84" s="255"/>
      <c r="AE84" s="255"/>
      <c r="AF84" s="255"/>
    </row>
    <row r="85" spans="2:34" ht="53.25" customHeight="1" x14ac:dyDescent="0.2">
      <c r="B85" s="423" t="str">
        <f>IF(COUNTIFS(E3:AC3,"",E67:AC67,"&gt;0")+COUNTIFS(E3:AC3,"",E80:AC80,"&gt;0")&gt;0,"Bitte löschen Sie Nicht-HO aus dem Datenblatt und tragen die Eingriffe von Nicht-HO in der Spalte AE (Operationen mit Beteiligung eines (S-)HO - Weiterbildungsassistenzen) ein.","")</f>
        <v/>
      </c>
      <c r="C85" s="423"/>
      <c r="D85" s="423"/>
      <c r="E85" s="423"/>
      <c r="F85" s="423"/>
      <c r="G85" s="423"/>
      <c r="H85" s="423"/>
      <c r="I85" s="264"/>
      <c r="J85" s="446"/>
      <c r="K85" s="446"/>
      <c r="L85" s="446"/>
      <c r="M85" s="446"/>
      <c r="N85" s="446"/>
      <c r="O85" s="446"/>
      <c r="P85" s="446"/>
      <c r="Q85" s="45"/>
      <c r="R85" s="45"/>
      <c r="S85" s="45"/>
      <c r="T85" s="45"/>
      <c r="U85" s="45"/>
    </row>
    <row r="86" spans="2:34" ht="12.75" customHeight="1" x14ac:dyDescent="0.2">
      <c r="B86" s="420" t="s">
        <v>938</v>
      </c>
      <c r="C86" s="421"/>
      <c r="D86" s="403"/>
      <c r="E86" s="404"/>
      <c r="F86" s="404"/>
      <c r="G86" s="404"/>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5"/>
      <c r="AG86" s="211"/>
    </row>
    <row r="87" spans="2:34" x14ac:dyDescent="0.2">
      <c r="B87" s="420"/>
      <c r="C87" s="421"/>
      <c r="D87" s="406"/>
      <c r="E87" s="407"/>
      <c r="F87" s="407"/>
      <c r="G87" s="407"/>
      <c r="H87" s="407"/>
      <c r="I87" s="407"/>
      <c r="J87" s="407"/>
      <c r="K87" s="407"/>
      <c r="L87" s="407"/>
      <c r="M87" s="407"/>
      <c r="N87" s="407"/>
      <c r="O87" s="407"/>
      <c r="P87" s="407"/>
      <c r="Q87" s="407"/>
      <c r="R87" s="407"/>
      <c r="S87" s="407"/>
      <c r="T87" s="407"/>
      <c r="U87" s="407"/>
      <c r="V87" s="407"/>
      <c r="W87" s="407"/>
      <c r="X87" s="407"/>
      <c r="Y87" s="407"/>
      <c r="Z87" s="407"/>
      <c r="AA87" s="407"/>
      <c r="AB87" s="407"/>
      <c r="AC87" s="407"/>
      <c r="AD87" s="407"/>
      <c r="AE87" s="407"/>
      <c r="AF87" s="408"/>
      <c r="AG87" s="211"/>
    </row>
    <row r="88" spans="2:34" x14ac:dyDescent="0.2">
      <c r="B88" s="420"/>
      <c r="C88" s="421"/>
      <c r="D88" s="406"/>
      <c r="E88" s="407"/>
      <c r="F88" s="407"/>
      <c r="G88" s="407"/>
      <c r="H88" s="407"/>
      <c r="I88" s="40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8"/>
      <c r="AG88" s="211"/>
    </row>
    <row r="89" spans="2:34" x14ac:dyDescent="0.2">
      <c r="B89" s="420"/>
      <c r="C89" s="421"/>
      <c r="D89" s="406"/>
      <c r="E89" s="407"/>
      <c r="F89" s="407"/>
      <c r="G89" s="407"/>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8"/>
      <c r="AG89" s="211"/>
    </row>
    <row r="90" spans="2:34" x14ac:dyDescent="0.2">
      <c r="B90" s="44"/>
      <c r="C90" s="44"/>
      <c r="D90" s="406"/>
      <c r="E90" s="407"/>
      <c r="F90" s="407"/>
      <c r="G90" s="407"/>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8"/>
      <c r="AG90" s="211"/>
    </row>
    <row r="91" spans="2:34" x14ac:dyDescent="0.2">
      <c r="B91" s="44"/>
      <c r="C91" s="44"/>
      <c r="D91" s="409"/>
      <c r="E91" s="410"/>
      <c r="F91" s="410"/>
      <c r="G91" s="410"/>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1"/>
      <c r="AG91" s="211"/>
    </row>
    <row r="92" spans="2:34" s="44" customFormat="1" x14ac:dyDescent="0.2">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21"/>
    </row>
    <row r="93" spans="2:34" s="44" customFormat="1" x14ac:dyDescent="0.2">
      <c r="B93" s="387" t="s">
        <v>939</v>
      </c>
      <c r="C93" s="441"/>
      <c r="D93" s="403"/>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5"/>
      <c r="AG93" s="45"/>
      <c r="AH93" s="21"/>
    </row>
    <row r="94" spans="2:34" s="44" customFormat="1" x14ac:dyDescent="0.2">
      <c r="B94" s="442"/>
      <c r="C94" s="441"/>
      <c r="D94" s="406"/>
      <c r="E94" s="407"/>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8"/>
      <c r="AG94" s="45"/>
      <c r="AH94" s="21"/>
    </row>
    <row r="95" spans="2:34" s="44" customFormat="1" x14ac:dyDescent="0.2">
      <c r="B95" s="442"/>
      <c r="C95" s="441"/>
      <c r="D95" s="406"/>
      <c r="E95" s="407"/>
      <c r="F95" s="407"/>
      <c r="G95" s="407"/>
      <c r="H95" s="407"/>
      <c r="I95" s="40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8"/>
      <c r="AG95" s="45"/>
      <c r="AH95" s="21"/>
    </row>
    <row r="96" spans="2:34" s="44" customFormat="1" x14ac:dyDescent="0.2">
      <c r="D96" s="406"/>
      <c r="E96" s="407"/>
      <c r="F96" s="407"/>
      <c r="G96" s="407"/>
      <c r="H96" s="407"/>
      <c r="I96" s="407"/>
      <c r="J96" s="407"/>
      <c r="K96" s="407"/>
      <c r="L96" s="407"/>
      <c r="M96" s="407"/>
      <c r="N96" s="407"/>
      <c r="O96" s="407"/>
      <c r="P96" s="407"/>
      <c r="Q96" s="407"/>
      <c r="R96" s="407"/>
      <c r="S96" s="407"/>
      <c r="T96" s="407"/>
      <c r="U96" s="407"/>
      <c r="V96" s="407"/>
      <c r="W96" s="407"/>
      <c r="X96" s="407"/>
      <c r="Y96" s="407"/>
      <c r="Z96" s="407"/>
      <c r="AA96" s="407"/>
      <c r="AB96" s="407"/>
      <c r="AC96" s="407"/>
      <c r="AD96" s="407"/>
      <c r="AE96" s="407"/>
      <c r="AF96" s="408"/>
      <c r="AG96" s="45"/>
      <c r="AH96" s="21"/>
    </row>
    <row r="97" spans="2:34" s="44" customFormat="1" x14ac:dyDescent="0.2">
      <c r="D97" s="406"/>
      <c r="E97" s="407"/>
      <c r="F97" s="407"/>
      <c r="G97" s="407"/>
      <c r="H97" s="407"/>
      <c r="I97" s="407"/>
      <c r="J97" s="407"/>
      <c r="K97" s="407"/>
      <c r="L97" s="407"/>
      <c r="M97" s="407"/>
      <c r="N97" s="407"/>
      <c r="O97" s="407"/>
      <c r="P97" s="407"/>
      <c r="Q97" s="407"/>
      <c r="R97" s="407"/>
      <c r="S97" s="407"/>
      <c r="T97" s="407"/>
      <c r="U97" s="407"/>
      <c r="V97" s="407"/>
      <c r="W97" s="407"/>
      <c r="X97" s="407"/>
      <c r="Y97" s="407"/>
      <c r="Z97" s="407"/>
      <c r="AA97" s="407"/>
      <c r="AB97" s="407"/>
      <c r="AC97" s="407"/>
      <c r="AD97" s="407"/>
      <c r="AE97" s="407"/>
      <c r="AF97" s="408"/>
      <c r="AG97" s="45"/>
      <c r="AH97" s="21"/>
    </row>
    <row r="98" spans="2:34" s="44" customFormat="1" x14ac:dyDescent="0.2">
      <c r="D98" s="409"/>
      <c r="E98" s="410"/>
      <c r="F98" s="410"/>
      <c r="G98" s="410"/>
      <c r="H98" s="410"/>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1"/>
      <c r="AG98" s="45"/>
      <c r="AH98" s="21"/>
    </row>
    <row r="99" spans="2:34" s="44" customFormat="1" ht="13.5" thickBot="1" x14ac:dyDescent="0.2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21"/>
    </row>
    <row r="100" spans="2:34" s="44" customFormat="1" ht="12.75" customHeight="1" thickBot="1" x14ac:dyDescent="0.25">
      <c r="B100" s="387" t="s">
        <v>940</v>
      </c>
      <c r="C100" s="442"/>
      <c r="D100" s="443"/>
      <c r="E100" s="444"/>
      <c r="F100" s="445"/>
      <c r="G100" s="211"/>
      <c r="H100" s="403"/>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5"/>
      <c r="AG100" s="45"/>
      <c r="AH100" s="21"/>
    </row>
    <row r="101" spans="2:34" s="44" customFormat="1" x14ac:dyDescent="0.2">
      <c r="B101" s="442"/>
      <c r="C101" s="442"/>
      <c r="D101" s="211"/>
      <c r="E101" s="211"/>
      <c r="F101" s="211"/>
      <c r="G101" s="211"/>
      <c r="H101" s="406"/>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8"/>
      <c r="AG101" s="45"/>
      <c r="AH101" s="21"/>
    </row>
    <row r="102" spans="2:34" s="44" customFormat="1" x14ac:dyDescent="0.2">
      <c r="B102" s="442"/>
      <c r="C102" s="442"/>
      <c r="D102" s="211"/>
      <c r="E102" s="211"/>
      <c r="F102" s="211"/>
      <c r="G102" s="211"/>
      <c r="H102" s="406"/>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8"/>
      <c r="AG102" s="45"/>
      <c r="AH102" s="21"/>
    </row>
    <row r="103" spans="2:34" s="44" customFormat="1" x14ac:dyDescent="0.2">
      <c r="D103" s="211"/>
      <c r="E103" s="211"/>
      <c r="F103" s="211"/>
      <c r="G103" s="211"/>
      <c r="H103" s="406"/>
      <c r="I103" s="407"/>
      <c r="J103" s="407"/>
      <c r="K103" s="407"/>
      <c r="L103" s="407"/>
      <c r="M103" s="407"/>
      <c r="N103" s="407"/>
      <c r="O103" s="407"/>
      <c r="P103" s="407"/>
      <c r="Q103" s="407"/>
      <c r="R103" s="407"/>
      <c r="S103" s="407"/>
      <c r="T103" s="407"/>
      <c r="U103" s="407"/>
      <c r="V103" s="407"/>
      <c r="W103" s="407"/>
      <c r="X103" s="407"/>
      <c r="Y103" s="407"/>
      <c r="Z103" s="407"/>
      <c r="AA103" s="407"/>
      <c r="AB103" s="407"/>
      <c r="AC103" s="407"/>
      <c r="AD103" s="407"/>
      <c r="AE103" s="407"/>
      <c r="AF103" s="408"/>
      <c r="AG103" s="45"/>
      <c r="AH103" s="21"/>
    </row>
    <row r="104" spans="2:34" s="44" customFormat="1" x14ac:dyDescent="0.2">
      <c r="D104" s="211"/>
      <c r="E104" s="211"/>
      <c r="F104" s="211"/>
      <c r="G104" s="211"/>
      <c r="H104" s="406"/>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8"/>
      <c r="AG104" s="45"/>
      <c r="AH104" s="21"/>
    </row>
    <row r="105" spans="2:34" s="44" customFormat="1" x14ac:dyDescent="0.2">
      <c r="D105" s="211"/>
      <c r="E105" s="211"/>
      <c r="F105" s="211"/>
      <c r="G105" s="211"/>
      <c r="H105" s="409"/>
      <c r="I105" s="410"/>
      <c r="J105" s="410"/>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1"/>
      <c r="AG105" s="45"/>
      <c r="AH105" s="21"/>
    </row>
    <row r="106" spans="2:34" s="44" customFormat="1" x14ac:dyDescent="0.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45"/>
      <c r="AH106" s="21"/>
    </row>
    <row r="107" spans="2:34" s="44" customFormat="1" hidden="1" x14ac:dyDescent="0.2">
      <c r="B107" s="185" t="s">
        <v>948</v>
      </c>
      <c r="E107" s="256" t="str">
        <f t="shared" ref="E107:AC107" si="8">IF(AND(E$3="",SUM(E11,E13,E15,E17,E27,E29,E31,E33)&gt;0),SUM(E11,E13,E15,E17,E27,E29,E31,E33),"")</f>
        <v/>
      </c>
      <c r="F107" s="256" t="str">
        <f t="shared" si="8"/>
        <v/>
      </c>
      <c r="G107" s="256" t="str">
        <f t="shared" si="8"/>
        <v/>
      </c>
      <c r="H107" s="256" t="str">
        <f t="shared" si="8"/>
        <v/>
      </c>
      <c r="I107" s="256" t="str">
        <f t="shared" si="8"/>
        <v/>
      </c>
      <c r="J107" s="256" t="str">
        <f t="shared" si="8"/>
        <v/>
      </c>
      <c r="K107" s="256" t="str">
        <f t="shared" si="8"/>
        <v/>
      </c>
      <c r="L107" s="256" t="str">
        <f t="shared" si="8"/>
        <v/>
      </c>
      <c r="M107" s="256" t="str">
        <f t="shared" si="8"/>
        <v/>
      </c>
      <c r="N107" s="256" t="str">
        <f t="shared" si="8"/>
        <v/>
      </c>
      <c r="O107" s="256" t="str">
        <f t="shared" si="8"/>
        <v/>
      </c>
      <c r="P107" s="256" t="str">
        <f t="shared" si="8"/>
        <v/>
      </c>
      <c r="Q107" s="256" t="str">
        <f t="shared" si="8"/>
        <v/>
      </c>
      <c r="R107" s="256" t="str">
        <f t="shared" si="8"/>
        <v/>
      </c>
      <c r="S107" s="256" t="str">
        <f t="shared" si="8"/>
        <v/>
      </c>
      <c r="T107" s="256" t="str">
        <f t="shared" si="8"/>
        <v/>
      </c>
      <c r="U107" s="256" t="str">
        <f t="shared" si="8"/>
        <v/>
      </c>
      <c r="V107" s="256" t="str">
        <f t="shared" si="8"/>
        <v/>
      </c>
      <c r="W107" s="256" t="str">
        <f t="shared" si="8"/>
        <v/>
      </c>
      <c r="X107" s="256" t="str">
        <f t="shared" si="8"/>
        <v/>
      </c>
      <c r="Y107" s="256" t="str">
        <f t="shared" si="8"/>
        <v/>
      </c>
      <c r="Z107" s="256" t="str">
        <f t="shared" si="8"/>
        <v/>
      </c>
      <c r="AA107" s="256" t="str">
        <f t="shared" si="8"/>
        <v/>
      </c>
      <c r="AB107" s="256" t="str">
        <f t="shared" si="8"/>
        <v/>
      </c>
      <c r="AC107" s="256" t="str">
        <f t="shared" si="8"/>
        <v/>
      </c>
      <c r="AD107" s="45"/>
      <c r="AE107" s="45"/>
      <c r="AF107" s="45"/>
      <c r="AG107" s="45"/>
      <c r="AH107" s="21"/>
    </row>
    <row r="108" spans="2:34" s="44" customFormat="1" hidden="1" x14ac:dyDescent="0.2">
      <c r="B108" s="185" t="s">
        <v>949</v>
      </c>
      <c r="E108" s="256" t="str">
        <f t="shared" ref="E108:AF108" si="9">IF(AND(E$3="",SUM(E64,E66,E73,E75,E77,E79)&gt;0),SUM(E64,E66,E73,E75,E77,E79),"")</f>
        <v/>
      </c>
      <c r="F108" s="256" t="str">
        <f t="shared" si="9"/>
        <v/>
      </c>
      <c r="G108" s="256" t="str">
        <f t="shared" si="9"/>
        <v/>
      </c>
      <c r="H108" s="256" t="str">
        <f t="shared" si="9"/>
        <v/>
      </c>
      <c r="I108" s="256" t="str">
        <f t="shared" si="9"/>
        <v/>
      </c>
      <c r="J108" s="256" t="str">
        <f t="shared" si="9"/>
        <v/>
      </c>
      <c r="K108" s="256" t="str">
        <f t="shared" si="9"/>
        <v/>
      </c>
      <c r="L108" s="256" t="str">
        <f t="shared" si="9"/>
        <v/>
      </c>
      <c r="M108" s="256" t="str">
        <f t="shared" si="9"/>
        <v/>
      </c>
      <c r="N108" s="256" t="str">
        <f t="shared" si="9"/>
        <v/>
      </c>
      <c r="O108" s="256" t="str">
        <f t="shared" si="9"/>
        <v/>
      </c>
      <c r="P108" s="256" t="str">
        <f t="shared" si="9"/>
        <v/>
      </c>
      <c r="Q108" s="256" t="str">
        <f t="shared" si="9"/>
        <v/>
      </c>
      <c r="R108" s="256" t="str">
        <f t="shared" si="9"/>
        <v/>
      </c>
      <c r="S108" s="256" t="str">
        <f t="shared" si="9"/>
        <v/>
      </c>
      <c r="T108" s="256" t="str">
        <f t="shared" si="9"/>
        <v/>
      </c>
      <c r="U108" s="256" t="str">
        <f t="shared" si="9"/>
        <v/>
      </c>
      <c r="V108" s="256" t="str">
        <f t="shared" si="9"/>
        <v/>
      </c>
      <c r="W108" s="256" t="str">
        <f t="shared" si="9"/>
        <v/>
      </c>
      <c r="X108" s="256" t="str">
        <f t="shared" si="9"/>
        <v/>
      </c>
      <c r="Y108" s="256" t="str">
        <f t="shared" si="9"/>
        <v/>
      </c>
      <c r="Z108" s="256" t="str">
        <f t="shared" si="9"/>
        <v/>
      </c>
      <c r="AA108" s="256" t="str">
        <f t="shared" si="9"/>
        <v/>
      </c>
      <c r="AB108" s="256" t="str">
        <f t="shared" si="9"/>
        <v/>
      </c>
      <c r="AC108" s="256" t="str">
        <f t="shared" si="9"/>
        <v/>
      </c>
      <c r="AD108" s="256" t="str">
        <f t="shared" si="9"/>
        <v/>
      </c>
      <c r="AE108" s="256" t="str">
        <f t="shared" si="9"/>
        <v/>
      </c>
      <c r="AF108" s="256" t="str">
        <f t="shared" si="9"/>
        <v/>
      </c>
      <c r="AG108" s="45"/>
      <c r="AH108" s="21"/>
    </row>
    <row r="109" spans="2:34" s="44" customFormat="1" hidden="1" x14ac:dyDescent="0.2">
      <c r="B109" s="185" t="s">
        <v>957</v>
      </c>
      <c r="E109" s="45" t="str">
        <f>CONCATENATE(IF(AND(E107&lt;&gt;"",E11&gt;0),"Zelle E11. ",""),IF(AND(E107&lt;&gt;"",E13&gt;0),"Zelle E13. ",""),IF(AND(E107&lt;&gt;"",E15&gt;0),"Zelle E15. ",""),IF(AND(E107&lt;&gt;"",E17&gt;0),"Zelle E17. ",""),IF(AND(E107&lt;&gt;"",E27&gt;0),"Zelle E27. ",""),IF(AND(E107&lt;&gt;"",E29&gt;0),"Zelle E29. ",""),IF(AND(E107&lt;&gt;"",E31&gt;0),"Zelle E31. ",""),IF(AND(E107&lt;&gt;"",E33&gt;0),"Zelle E33. ",""))</f>
        <v/>
      </c>
      <c r="F109" s="45" t="str">
        <f>CONCATENATE(IF(AND(F107&lt;&gt;"",F11&gt;0),"Zelle F11. ",""),IF(AND(F107&lt;&gt;"",F13&gt;0),"Zelle F13. ",""),IF(AND(F107&lt;&gt;"",F15&gt;0),"Zelle F15. ",""),IF(AND(F107&lt;&gt;"",F17&gt;0),"Zelle F17. ",""),IF(AND(F107&lt;&gt;"",F27&gt;0),"Zelle F27. ",""),IF(AND(F107&lt;&gt;"",F29&gt;0),"Zelle F29. ",""),IF(AND(F107&lt;&gt;"",F31&gt;0),"Zelle F31. ",""),IF(AND(F107&lt;&gt;"",F33&gt;0),"Zelle F33. ",""))</f>
        <v/>
      </c>
      <c r="G109" s="45" t="str">
        <f>CONCATENATE(IF(AND(G107&lt;&gt;"",G11&gt;0),"Zelle G11. ",""),IF(AND(G107&lt;&gt;"",G13&gt;0),"Zelle G13. ",""),IF(AND(G107&lt;&gt;"",G15&gt;0),"Zelle G15. ",""),IF(AND(G107&lt;&gt;"",G17&gt;0),"Zelle G17. ",""),IF(AND(G107&lt;&gt;"",G27&gt;0),"Zelle G27. ",""),IF(AND(G107&lt;&gt;"",G29&gt;0),"Zelle G29. ",""),IF(AND(G107&lt;&gt;"",G31&gt;0),"Zelle G31. ",""),IF(AND(G107&lt;&gt;"",G33&gt;0),"Zelle G33. ",""))</f>
        <v/>
      </c>
      <c r="H109" s="45" t="str">
        <f>CONCATENATE(IF(AND(H107&lt;&gt;"",H11&gt;0),"Zelle H11. ",""),IF(AND(H107&lt;&gt;"",H13&gt;0),"Zelle H13. ",""),IF(AND(H107&lt;&gt;"",H15&gt;0),"Zelle H15. ",""),IF(AND(H107&lt;&gt;"",H17&gt;0),"Zelle H17. ",""),IF(AND(H107&lt;&gt;"",H27&gt;0),"Zelle H27. ",""),IF(AND(H107&lt;&gt;"",H29&gt;0),"Zelle H29. ",""),IF(AND(H107&lt;&gt;"",H31&gt;0),"Zelle H31. ",""),IF(AND(H107&lt;&gt;"",H33&gt;0),"Zelle H33. ",""))</f>
        <v/>
      </c>
      <c r="I109" s="45" t="str">
        <f>CONCATENATE(IF(AND(I107&lt;&gt;"",I11&gt;0),"Zelle I11. ",""),IF(AND(I107&lt;&gt;"",I13&gt;0),"Zelle I13. ",""),IF(AND(I107&lt;&gt;"",I15&gt;0),"Zelle I15. ",""),IF(AND(I107&lt;&gt;"",I17&gt;0),"Zelle I17. ",""),IF(AND(I107&lt;&gt;"",I27&gt;0),"Zelle I27. ",""),IF(AND(I107&lt;&gt;"",I29&gt;0),"Zelle I29. ",""),IF(AND(I107&lt;&gt;"",I31&gt;0),"Zelle I31. ",""),IF(AND(I107&lt;&gt;"",I33&gt;0),"Zelle I33. ",""))</f>
        <v/>
      </c>
      <c r="J109" s="45" t="str">
        <f>CONCATENATE(IF(AND(J107&lt;&gt;"",J11&gt;0),"Zelle J11. ",""),IF(AND(J107&lt;&gt;"",J13&gt;0),"Zelle J13. ",""),IF(AND(J107&lt;&gt;"",J15&gt;0),"Zelle J15. ",""),IF(AND(J107&lt;&gt;"",J17&gt;0),"Zelle J17. ",""),IF(AND(J107&lt;&gt;"",J27&gt;0),"Zelle J27. ",""),IF(AND(J107&lt;&gt;"",J29&gt;0),"Zelle J29. ",""),IF(AND(J107&lt;&gt;"",J31&gt;0),"Zelle J31. ",""),IF(AND(J107&lt;&gt;"",J33&gt;0),"Zelle J33. ",""))</f>
        <v/>
      </c>
      <c r="K109" s="45" t="str">
        <f>CONCATENATE(IF(AND(K107&lt;&gt;"",K11&gt;0),"Zelle K11. ",""),IF(AND(K107&lt;&gt;"",K13&gt;0),"Zelle K13. ",""),IF(AND(K107&lt;&gt;"",K15&gt;0),"Zelle K15. ",""),IF(AND(K107&lt;&gt;"",K17&gt;0),"Zelle K17. ",""),IF(AND(K107&lt;&gt;"",K27&gt;0),"Zelle K27. ",""),IF(AND(K107&lt;&gt;"",K29&gt;0),"Zelle K29. ",""),IF(AND(K107&lt;&gt;"",K31&gt;0),"Zelle K31. ",""),IF(AND(K107&lt;&gt;"",K33&gt;0),"Zelle K33. ",""))</f>
        <v/>
      </c>
      <c r="L109" s="45" t="str">
        <f>CONCATENATE(IF(AND(L107&lt;&gt;"",L11&gt;0),"Zelle L11. ",""),IF(AND(L107&lt;&gt;"",L13&gt;0),"Zelle L13. ",""),IF(AND(L107&lt;&gt;"",L15&gt;0),"Zelle L15. ",""),IF(AND(L107&lt;&gt;"",L17&gt;0),"Zelle L17. ",""),IF(AND(L107&lt;&gt;"",L27&gt;0),"Zelle L27. ",""),IF(AND(L107&lt;&gt;"",L29&gt;0),"Zelle L29. ",""),IF(AND(L107&lt;&gt;"",L31&gt;0),"Zelle L31. ",""),IF(AND(L107&lt;&gt;"",L33&gt;0),"Zelle L33. ",""))</f>
        <v/>
      </c>
      <c r="M109" s="45" t="str">
        <f>CONCATENATE(IF(AND(M107&lt;&gt;"",M11&gt;0),"Zelle M11. ",""),IF(AND(M107&lt;&gt;"",M13&gt;0),"Zelle M13. ",""),IF(AND(M107&lt;&gt;"",M15&gt;0),"Zelle M15. ",""),IF(AND(M107&lt;&gt;"",M17&gt;0),"Zelle M17. ",""),IF(AND(M107&lt;&gt;"",M27&gt;0),"Zelle M27. ",""),IF(AND(M107&lt;&gt;"",M29&gt;0),"Zelle M29. ",""),IF(AND(M107&lt;&gt;"",M31&gt;0),"Zelle M31. ",""),IF(AND(M107&lt;&gt;"",M33&gt;0),"Zelle M33. ",""))</f>
        <v/>
      </c>
      <c r="N109" s="45" t="str">
        <f>CONCATENATE(IF(AND(N107&lt;&gt;"",N11&gt;0),"Zelle N11. ",""),IF(AND(N107&lt;&gt;"",N13&gt;0),"Zelle N13. ",""),IF(AND(N107&lt;&gt;"",N15&gt;0),"Zelle N15. ",""),IF(AND(N107&lt;&gt;"",N17&gt;0),"Zelle N17. ",""),IF(AND(N107&lt;&gt;"",N27&gt;0),"Zelle N27. ",""),IF(AND(N107&lt;&gt;"",N29&gt;0),"Zelle N29. ",""),IF(AND(N107&lt;&gt;"",N31&gt;0),"Zelle N31. ",""),IF(AND(N107&lt;&gt;"",N33&gt;0),"Zelle N33. ",""))</f>
        <v/>
      </c>
      <c r="O109" s="45" t="str">
        <f>CONCATENATE(IF(AND(O107&lt;&gt;"",O11&gt;0),"Zelle O11. ",""),IF(AND(O107&lt;&gt;"",O13&gt;0),"Zelle O13. ",""),IF(AND(O107&lt;&gt;"",O15&gt;0),"Zelle O15. ",""),IF(AND(O107&lt;&gt;"",O17&gt;0),"Zelle O17. ",""),IF(AND(O107&lt;&gt;"",O27&gt;0),"Zelle O27. ",""),IF(AND(O107&lt;&gt;"",O29&gt;0),"Zelle O29. ",""),IF(AND(O107&lt;&gt;"",O31&gt;0),"Zelle O31. ",""),IF(AND(O107&lt;&gt;"",O33&gt;0),"Zelle O33. ",""))</f>
        <v/>
      </c>
      <c r="P109" s="45" t="str">
        <f>CONCATENATE(IF(AND(P107&lt;&gt;"",P11&gt;0),"Zelle P11. ",""),IF(AND(P107&lt;&gt;"",P13&gt;0),"Zelle P13. ",""),IF(AND(P107&lt;&gt;"",P15&gt;0),"Zelle P15. ",""),IF(AND(P107&lt;&gt;"",P17&gt;0),"Zelle P17. ",""),IF(AND(P107&lt;&gt;"",P27&gt;0),"Zelle P27. ",""),IF(AND(P107&lt;&gt;"",P29&gt;0),"Zelle P29. ",""),IF(AND(P107&lt;&gt;"",P31&gt;0),"Zelle P31. ",""),IF(AND(P107&lt;&gt;"",P33&gt;0),"Zelle P33. ",""))</f>
        <v/>
      </c>
      <c r="Q109" s="45" t="str">
        <f>CONCATENATE(IF(AND(Q107&lt;&gt;"",Q11&gt;0),"Zelle Q11. ",""),IF(AND(Q107&lt;&gt;"",Q13&gt;0),"Zelle Q13. ",""),IF(AND(Q107&lt;&gt;"",Q15&gt;0),"Zelle Q15. ",""),IF(AND(Q107&lt;&gt;"",Q17&gt;0),"Zelle Q17. ",""),IF(AND(Q107&lt;&gt;"",Q27&gt;0),"Zelle Q27. ",""),IF(AND(Q107&lt;&gt;"",Q29&gt;0),"Zelle Q29. ",""),IF(AND(Q107&lt;&gt;"",Q31&gt;0),"Zelle Q31. ",""),IF(AND(Q107&lt;&gt;"",Q33&gt;0),"Zelle Q33. ",""))</f>
        <v/>
      </c>
      <c r="R109" s="45" t="str">
        <f>CONCATENATE(IF(AND(R107&lt;&gt;"",R11&gt;0),"Zelle R11. ",""),IF(AND(R107&lt;&gt;"",R13&gt;0),"Zelle R13. ",""),IF(AND(R107&lt;&gt;"",R15&gt;0),"Zelle R15. ",""),IF(AND(R107&lt;&gt;"",R17&gt;0),"Zelle R17. ",""),IF(AND(R107&lt;&gt;"",R27&gt;0),"Zelle R27. ",""),IF(AND(R107&lt;&gt;"",R29&gt;0),"Zelle R29. ",""),IF(AND(R107&lt;&gt;"",R31&gt;0),"Zelle R31. ",""),IF(AND(R107&lt;&gt;"",R33&gt;0),"Zelle R33. ",""))</f>
        <v/>
      </c>
      <c r="S109" s="45" t="str">
        <f>CONCATENATE(IF(AND(S107&lt;&gt;"",S11&gt;0),"Zelle S11. ",""),IF(AND(S107&lt;&gt;"",S13&gt;0),"Zelle S13. ",""),IF(AND(S107&lt;&gt;"",S15&gt;0),"Zelle S15. ",""),IF(AND(S107&lt;&gt;"",S17&gt;0),"Zelle S17. ",""),IF(AND(S107&lt;&gt;"",S27&gt;0),"Zelle S27. ",""),IF(AND(S107&lt;&gt;"",S29&gt;0),"Zelle S29. ",""),IF(AND(S107&lt;&gt;"",S31&gt;0),"Zelle S31. ",""),IF(AND(S107&lt;&gt;"",S33&gt;0),"Zelle S33. ",""))</f>
        <v/>
      </c>
      <c r="T109" s="45" t="str">
        <f>CONCATENATE(IF(AND(T107&lt;&gt;"",T11&gt;0),"Zelle T11. ",""),IF(AND(T107&lt;&gt;"",T13&gt;0),"Zelle T13. ",""),IF(AND(T107&lt;&gt;"",T15&gt;0),"Zelle T15. ",""),IF(AND(T107&lt;&gt;"",T17&gt;0),"Zelle T17. ",""),IF(AND(T107&lt;&gt;"",T27&gt;0),"Zelle T27. ",""),IF(AND(T107&lt;&gt;"",T29&gt;0),"Zelle T29. ",""),IF(AND(T107&lt;&gt;"",T31&gt;0),"Zelle T31. ",""),IF(AND(T107&lt;&gt;"",T33&gt;0),"Zelle T33. ",""))</f>
        <v/>
      </c>
      <c r="U109" s="45" t="str">
        <f>CONCATENATE(IF(AND(U107&lt;&gt;"",U11&gt;0),"Zelle U11. ",""),IF(AND(U107&lt;&gt;"",U13&gt;0),"Zelle U13. ",""),IF(AND(U107&lt;&gt;"",U15&gt;0),"Zelle U15. ",""),IF(AND(U107&lt;&gt;"",U17&gt;0),"Zelle U17. ",""),IF(AND(U107&lt;&gt;"",U27&gt;0),"Zelle U27. ",""),IF(AND(U107&lt;&gt;"",U29&gt;0),"Zelle U29. ",""),IF(AND(U107&lt;&gt;"",U31&gt;0),"Zelle U31. ",""),IF(AND(U107&lt;&gt;"",U33&gt;0),"Zelle U33. ",""))</f>
        <v/>
      </c>
      <c r="V109" s="45" t="str">
        <f>CONCATENATE(IF(AND(V107&lt;&gt;"",V11&gt;0),"Zelle V11. ",""),IF(AND(V107&lt;&gt;"",V13&gt;0),"Zelle V13. ",""),IF(AND(V107&lt;&gt;"",V15&gt;0),"Zelle V15. ",""),IF(AND(V107&lt;&gt;"",V17&gt;0),"Zelle V17. ",""),IF(AND(V107&lt;&gt;"",V27&gt;0),"Zelle V27. ",""),IF(AND(V107&lt;&gt;"",V29&gt;0),"Zelle V29. ",""),IF(AND(V107&lt;&gt;"",V31&gt;0),"Zelle V31. ",""),IF(AND(V107&lt;&gt;"",V33&gt;0),"Zelle V33. ",""))</f>
        <v/>
      </c>
      <c r="W109" s="45" t="str">
        <f>CONCATENATE(IF(AND(W107&lt;&gt;"",W11&gt;0),"Zelle W11. ",""),IF(AND(W107&lt;&gt;"",W13&gt;0),"Zelle W13. ",""),IF(AND(W107&lt;&gt;"",W15&gt;0),"Zelle W15. ",""),IF(AND(W107&lt;&gt;"",W17&gt;0),"Zelle W17. ",""),IF(AND(W107&lt;&gt;"",W27&gt;0),"Zelle W27. ",""),IF(AND(W107&lt;&gt;"",W29&gt;0),"Zelle W29. ",""),IF(AND(W107&lt;&gt;"",W31&gt;0),"Zelle W31. ",""),IF(AND(W107&lt;&gt;"",W33&gt;0),"Zelle W33. ",""))</f>
        <v/>
      </c>
      <c r="X109" s="45" t="str">
        <f>CONCATENATE(IF(AND(X107&lt;&gt;"",X11&gt;0),"Zelle X11. ",""),IF(AND(X107&lt;&gt;"",X13&gt;0),"Zelle X13. ",""),IF(AND(X107&lt;&gt;"",X15&gt;0),"Zelle X15. ",""),IF(AND(X107&lt;&gt;"",X17&gt;0),"Zelle X17. ",""),IF(AND(X107&lt;&gt;"",X27&gt;0),"Zelle X27. ",""),IF(AND(X107&lt;&gt;"",X29&gt;0),"Zelle X29. ",""),IF(AND(X107&lt;&gt;"",X31&gt;0),"Zelle X31. ",""),IF(AND(X107&lt;&gt;"",X33&gt;0),"Zelle X33. ",""))</f>
        <v/>
      </c>
      <c r="Y109" s="45" t="str">
        <f>CONCATENATE(IF(AND(Y107&lt;&gt;"",Y11&gt;0),"Zelle Y11. ",""),IF(AND(Y107&lt;&gt;"",Y13&gt;0),"Zelle Y13. ",""),IF(AND(Y107&lt;&gt;"",Y15&gt;0),"Zelle Y15. ",""),IF(AND(Y107&lt;&gt;"",Y17&gt;0),"Zelle Y17. ",""),IF(AND(Y107&lt;&gt;"",Y27&gt;0),"Zelle Y27. ",""),IF(AND(Y107&lt;&gt;"",Y29&gt;0),"Zelle Y29. ",""),IF(AND(Y107&lt;&gt;"",Y31&gt;0),"Zelle Y31. ",""),IF(AND(Y107&lt;&gt;"",Y33&gt;0),"Zelle Y33. ",""))</f>
        <v/>
      </c>
      <c r="Z109" s="45" t="str">
        <f>CONCATENATE(IF(AND(Z107&lt;&gt;"",Z11&gt;0),"Zelle Z11. ",""),IF(AND(Z107&lt;&gt;"",Z13&gt;0),"Zelle Z13. ",""),IF(AND(Z107&lt;&gt;"",Z15&gt;0),"Zelle Z15. ",""),IF(AND(Z107&lt;&gt;"",Z17&gt;0),"Zelle Z17. ",""),IF(AND(Z107&lt;&gt;"",Z27&gt;0),"Zelle Z27. ",""),IF(AND(Z107&lt;&gt;"",Z29&gt;0),"Zelle Z29. ",""),IF(AND(Z107&lt;&gt;"",Z31&gt;0),"Zelle Z31. ",""),IF(AND(Z107&lt;&gt;"",Z33&gt;0),"Zelle Z33. ",""))</f>
        <v/>
      </c>
      <c r="AA109" s="45" t="str">
        <f>CONCATENATE(IF(AND(AA107&lt;&gt;"",AA11&gt;0),"Zelle AA11. ",""),IF(AND(AA107&lt;&gt;"",AA13&gt;0),"Zelle AA13. ",""),IF(AND(AA107&lt;&gt;"",AA15&gt;0),"Zelle AA15. ",""),IF(AND(AA107&lt;&gt;"",AA17&gt;0),"Zelle AA17. ",""),IF(AND(AA107&lt;&gt;"",AA27&gt;0),"Zelle AA27. ",""),IF(AND(AA107&lt;&gt;"",AA29&gt;0),"Zelle AA29. ",""),IF(AND(AA107&lt;&gt;"",AA31&gt;0),"Zelle AA31. ",""),IF(AND(AA107&lt;&gt;"",AA33&gt;0),"Zelle AA33. ",""))</f>
        <v/>
      </c>
      <c r="AB109" s="45" t="str">
        <f>CONCATENATE(IF(AND(AB107&lt;&gt;"",AB11&gt;0),"Zelle AB11. ",""),IF(AND(AB107&lt;&gt;"",AB13&gt;0),"Zelle AB13. ",""),IF(AND(AB107&lt;&gt;"",AB15&gt;0),"Zelle AB15. ",""),IF(AND(AB107&lt;&gt;"",AB17&gt;0),"Zelle AB17. ",""),IF(AND(AB107&lt;&gt;"",AB27&gt;0),"Zelle AB27. ",""),IF(AND(AB107&lt;&gt;"",AB29&gt;0),"Zelle AB29. ",""),IF(AND(AB107&lt;&gt;"",AB31&gt;0),"Zelle AB31. ",""),IF(AND(AB107&lt;&gt;"",AB33&gt;0),"Zelle AB33. ",""))</f>
        <v/>
      </c>
      <c r="AC109" s="45" t="str">
        <f>CONCATENATE(IF(AND(AC107&lt;&gt;"",AC11&gt;0),"Zelle AC11. ",""),IF(AND(AC107&lt;&gt;"",AC13&gt;0),"Zelle AC13. ",""),IF(AND(AC107&lt;&gt;"",AC15&gt;0),"Zelle AC15. ",""),IF(AND(AC107&lt;&gt;"",AC17&gt;0),"Zelle AC17. ",""),IF(AND(AC107&lt;&gt;"",AC27&gt;0),"Zelle AC27. ",""),IF(AND(AC107&lt;&gt;"",AC29&gt;0),"Zelle AC29. ",""),IF(AND(AC107&lt;&gt;"",AC31&gt;0),"Zelle AC31. ",""),IF(AND(AC107&lt;&gt;"",AC33&gt;0),"Zelle AC33. ",""))</f>
        <v/>
      </c>
      <c r="AD109" s="45"/>
      <c r="AE109" s="45"/>
      <c r="AF109" s="45"/>
      <c r="AG109" s="45"/>
      <c r="AH109" s="21"/>
    </row>
    <row r="110" spans="2:34" s="44" customFormat="1" hidden="1" x14ac:dyDescent="0.2">
      <c r="B110" s="185" t="s">
        <v>958</v>
      </c>
      <c r="E110" s="45" t="str">
        <f>CONCATENATE(IF(AND(E108&lt;&gt;"",E64&gt;0),"Zelle E64. ",""),IF(AND(E108&lt;&gt;"",E66&gt;0),"Zelle E66. ",""),IF(AND(E108&lt;&gt;"",E73&gt;0),"Zelle E73. ",""),IF(AND(E108&lt;&gt;"",E75&gt;0),"Zelle E75. ",""),IF(AND(E108&lt;&gt;"",E77&gt;0),"Zelle E77. ",""),IF(AND(E108&lt;&gt;"",E79&gt;0),"Zelle E79. ",""),"")</f>
        <v/>
      </c>
      <c r="F110" s="45" t="str">
        <f>CONCATENATE(IF(AND(F108&lt;&gt;"",F64&gt;0),"Zelle F64. ",""),IF(AND(F108&lt;&gt;"",F66&gt;0),"Zelle F66. ",""),IF(AND(F108&lt;&gt;"",F73&gt;0),"Zelle F73. ",""),IF(AND(F108&lt;&gt;"",F75&gt;0),"Zelle F75. ",""),IF(AND(F108&lt;&gt;"",F77&gt;0),"Zelle F77. ",""),IF(AND(F108&lt;&gt;"",F79&gt;0),"Zelle F79. ",""),"")</f>
        <v/>
      </c>
      <c r="G110" s="45" t="str">
        <f>CONCATENATE(IF(AND(G108&lt;&gt;"",G64&gt;0),"Zelle G64. ",""),IF(AND(G108&lt;&gt;"",G66&gt;0),"Zelle G66. ",""),IF(AND(G108&lt;&gt;"",G73&gt;0),"Zelle G73. ",""),IF(AND(G108&lt;&gt;"",G75&gt;0),"Zelle G75. ",""),IF(AND(G108&lt;&gt;"",G77&gt;0),"Zelle G77. ",""),IF(AND(G108&lt;&gt;"",G79&gt;0),"Zelle G79. ",""),"")</f>
        <v/>
      </c>
      <c r="H110" s="45" t="str">
        <f>CONCATENATE(IF(AND(H108&lt;&gt;"",H64&gt;0),"Zelle H64. ",""),IF(AND(H108&lt;&gt;"",H66&gt;0),"Zelle H66. ",""),IF(AND(H108&lt;&gt;"",H73&gt;0),"Zelle H73. ",""),IF(AND(H108&lt;&gt;"",H75&gt;0),"Zelle H75. ",""),IF(AND(H108&lt;&gt;"",H77&gt;0),"Zelle H77. ",""),IF(AND(H108&lt;&gt;"",H79&gt;0),"Zelle H79. ",""),"")</f>
        <v/>
      </c>
      <c r="I110" s="45" t="str">
        <f>CONCATENATE(IF(AND(I108&lt;&gt;"",I64&gt;0),"Zelle I64. ",""),IF(AND(I108&lt;&gt;"",I66&gt;0),"Zelle I66. ",""),IF(AND(I108&lt;&gt;"",I73&gt;0),"Zelle I73. ",""),IF(AND(I108&lt;&gt;"",I75&gt;0),"Zelle I75. ",""),IF(AND(I108&lt;&gt;"",I77&gt;0),"Zelle I77. ",""),IF(AND(I108&lt;&gt;"",I79&gt;0),"Zelle I79. ",""),"")</f>
        <v/>
      </c>
      <c r="J110" s="45" t="str">
        <f>CONCATENATE(IF(AND(J108&lt;&gt;"",J64&gt;0),"Zelle J64. ",""),IF(AND(J108&lt;&gt;"",J66&gt;0),"Zelle J66. ",""),IF(AND(J108&lt;&gt;"",J73&gt;0),"Zelle J73. ",""),IF(AND(J108&lt;&gt;"",J75&gt;0),"Zelle J75. ",""),IF(AND(J108&lt;&gt;"",J77&gt;0),"Zelle J77. ",""),IF(AND(J108&lt;&gt;"",J79&gt;0),"Zelle J79. ",""),"")</f>
        <v/>
      </c>
      <c r="K110" s="45" t="str">
        <f>CONCATENATE(IF(AND(K108&lt;&gt;"",K64&gt;0),"Zelle K64. ",""),IF(AND(K108&lt;&gt;"",K66&gt;0),"Zelle K66. ",""),IF(AND(K108&lt;&gt;"",K73&gt;0),"Zelle K73. ",""),IF(AND(K108&lt;&gt;"",K75&gt;0),"Zelle K75. ",""),IF(AND(K108&lt;&gt;"",K77&gt;0),"Zelle K77. ",""),IF(AND(K108&lt;&gt;"",K79&gt;0),"Zelle K79. ",""),"")</f>
        <v/>
      </c>
      <c r="L110" s="45" t="str">
        <f>CONCATENATE(IF(AND(L108&lt;&gt;"",L64&gt;0),"Zelle L64. ",""),IF(AND(L108&lt;&gt;"",L66&gt;0),"Zelle L66. ",""),IF(AND(L108&lt;&gt;"",L73&gt;0),"Zelle L73. ",""),IF(AND(L108&lt;&gt;"",L75&gt;0),"Zelle L75. ",""),IF(AND(L108&lt;&gt;"",L77&gt;0),"Zelle L77. ",""),IF(AND(L108&lt;&gt;"",L79&gt;0),"Zelle L79. ",""),"")</f>
        <v/>
      </c>
      <c r="M110" s="45" t="str">
        <f>CONCATENATE(IF(AND(M108&lt;&gt;"",M64&gt;0),"Zelle M64. ",""),IF(AND(M108&lt;&gt;"",M66&gt;0),"Zelle M66. ",""),IF(AND(M108&lt;&gt;"",M73&gt;0),"Zelle M73. ",""),IF(AND(M108&lt;&gt;"",M75&gt;0),"Zelle M75. ",""),IF(AND(M108&lt;&gt;"",M77&gt;0),"Zelle M77. ",""),IF(AND(M108&lt;&gt;"",M79&gt;0),"Zelle M79. ",""),"")</f>
        <v/>
      </c>
      <c r="N110" s="45" t="str">
        <f>CONCATENATE(IF(AND(N108&lt;&gt;"",N64&gt;0),"Zelle N64. ",""),IF(AND(N108&lt;&gt;"",N66&gt;0),"Zelle N66. ",""),IF(AND(N108&lt;&gt;"",N73&gt;0),"Zelle N73. ",""),IF(AND(N108&lt;&gt;"",N75&gt;0),"Zelle N75. ",""),IF(AND(N108&lt;&gt;"",N77&gt;0),"Zelle N77. ",""),IF(AND(N108&lt;&gt;"",N79&gt;0),"Zelle N79. ",""),"")</f>
        <v/>
      </c>
      <c r="O110" s="45" t="str">
        <f>CONCATENATE(IF(AND(O108&lt;&gt;"",O64&gt;0),"Zelle O64. ",""),IF(AND(O108&lt;&gt;"",O66&gt;0),"Zelle O66. ",""),IF(AND(O108&lt;&gt;"",O73&gt;0),"Zelle O73. ",""),IF(AND(O108&lt;&gt;"",O75&gt;0),"Zelle O75. ",""),IF(AND(O108&lt;&gt;"",O77&gt;0),"Zelle O77. ",""),IF(AND(O108&lt;&gt;"",O79&gt;0),"Zelle O79. ",""),"")</f>
        <v/>
      </c>
      <c r="P110" s="45" t="str">
        <f>CONCATENATE(IF(AND(P108&lt;&gt;"",P64&gt;0),"Zelle P64. ",""),IF(AND(P108&lt;&gt;"",P66&gt;0),"Zelle P66. ",""),IF(AND(P108&lt;&gt;"",P73&gt;0),"Zelle P73. ",""),IF(AND(P108&lt;&gt;"",P75&gt;0),"Zelle P75. ",""),IF(AND(P108&lt;&gt;"",P77&gt;0),"Zelle P77. ",""),IF(AND(P108&lt;&gt;"",P79&gt;0),"Zelle P79. ",""),"")</f>
        <v/>
      </c>
      <c r="Q110" s="45" t="str">
        <f>CONCATENATE(IF(AND(Q108&lt;&gt;"",Q64&gt;0),"Zelle Q64. ",""),IF(AND(Q108&lt;&gt;"",Q66&gt;0),"Zelle Q66. ",""),IF(AND(Q108&lt;&gt;"",Q73&gt;0),"Zelle Q73. ",""),IF(AND(Q108&lt;&gt;"",Q75&gt;0),"Zelle Q75. ",""),IF(AND(Q108&lt;&gt;"",Q77&gt;0),"Zelle Q77. ",""),IF(AND(Q108&lt;&gt;"",Q79&gt;0),"Zelle Q79. ",""),"")</f>
        <v/>
      </c>
      <c r="R110" s="45" t="str">
        <f>CONCATENATE(IF(AND(R108&lt;&gt;"",R64&gt;0),"Zelle R64. ",""),IF(AND(R108&lt;&gt;"",R66&gt;0),"Zelle R66. ",""),IF(AND(R108&lt;&gt;"",R73&gt;0),"Zelle R73. ",""),IF(AND(R108&lt;&gt;"",R75&gt;0),"Zelle R75. ",""),IF(AND(R108&lt;&gt;"",R77&gt;0),"Zelle R77. ",""),IF(AND(R108&lt;&gt;"",R79&gt;0),"Zelle R79. ",""),"")</f>
        <v/>
      </c>
      <c r="S110" s="45" t="str">
        <f>CONCATENATE(IF(AND(S108&lt;&gt;"",S64&gt;0),"Zelle S64. ",""),IF(AND(S108&lt;&gt;"",S66&gt;0),"Zelle S66. ",""),IF(AND(S108&lt;&gt;"",S73&gt;0),"Zelle S73. ",""),IF(AND(S108&lt;&gt;"",S75&gt;0),"Zelle S75. ",""),IF(AND(S108&lt;&gt;"",S77&gt;0),"Zelle S77. ",""),IF(AND(S108&lt;&gt;"",S79&gt;0),"Zelle S79. ",""),"")</f>
        <v/>
      </c>
      <c r="T110" s="45" t="str">
        <f>CONCATENATE(IF(AND(T108&lt;&gt;"",T64&gt;0),"Zelle T64. ",""),IF(AND(T108&lt;&gt;"",T66&gt;0),"Zelle T66. ",""),IF(AND(T108&lt;&gt;"",T73&gt;0),"Zelle T73. ",""),IF(AND(T108&lt;&gt;"",T75&gt;0),"Zelle T75. ",""),IF(AND(T108&lt;&gt;"",T77&gt;0),"Zelle T77. ",""),IF(AND(T108&lt;&gt;"",T79&gt;0),"Zelle T79. ",""),"")</f>
        <v/>
      </c>
      <c r="U110" s="45" t="str">
        <f>CONCATENATE(IF(AND(U108&lt;&gt;"",U64&gt;0),"Zelle U64. ",""),IF(AND(U108&lt;&gt;"",U66&gt;0),"Zelle U66. ",""),IF(AND(U108&lt;&gt;"",U73&gt;0),"Zelle U73. ",""),IF(AND(U108&lt;&gt;"",U75&gt;0),"Zelle U75. ",""),IF(AND(U108&lt;&gt;"",U77&gt;0),"Zelle U77. ",""),IF(AND(U108&lt;&gt;"",U79&gt;0),"Zelle U79. ",""),"")</f>
        <v/>
      </c>
      <c r="V110" s="45" t="str">
        <f>CONCATENATE(IF(AND(V108&lt;&gt;"",V64&gt;0),"Zelle V64. ",""),IF(AND(V108&lt;&gt;"",V66&gt;0),"Zelle V66. ",""),IF(AND(V108&lt;&gt;"",V73&gt;0),"Zelle V73. ",""),IF(AND(V108&lt;&gt;"",V75&gt;0),"Zelle V75. ",""),IF(AND(V108&lt;&gt;"",V77&gt;0),"Zelle V77. ",""),IF(AND(V108&lt;&gt;"",V79&gt;0),"Zelle V79. ",""),"")</f>
        <v/>
      </c>
      <c r="W110" s="45" t="str">
        <f>CONCATENATE(IF(AND(W108&lt;&gt;"",W64&gt;0),"Zelle W64. ",""),IF(AND(W108&lt;&gt;"",W66&gt;0),"Zelle W66. ",""),IF(AND(W108&lt;&gt;"",W73&gt;0),"Zelle W73. ",""),IF(AND(W108&lt;&gt;"",W75&gt;0),"Zelle W75. ",""),IF(AND(W108&lt;&gt;"",W77&gt;0),"Zelle W77. ",""),IF(AND(W108&lt;&gt;"",W79&gt;0),"Zelle W79. ",""),"")</f>
        <v/>
      </c>
      <c r="X110" s="45" t="str">
        <f>CONCATENATE(IF(AND(X108&lt;&gt;"",X64&gt;0),"Zelle X64. ",""),IF(AND(X108&lt;&gt;"",X66&gt;0),"Zelle X66. ",""),IF(AND(X108&lt;&gt;"",X73&gt;0),"Zelle X73. ",""),IF(AND(X108&lt;&gt;"",X75&gt;0),"Zelle X75. ",""),IF(AND(X108&lt;&gt;"",X77&gt;0),"Zelle X77. ",""),IF(AND(X108&lt;&gt;"",X79&gt;0),"Zelle X79. ",""),"")</f>
        <v/>
      </c>
      <c r="Y110" s="45" t="str">
        <f>CONCATENATE(IF(AND(Y108&lt;&gt;"",Y64&gt;0),"Zelle Y64. ",""),IF(AND(Y108&lt;&gt;"",Y66&gt;0),"Zelle Y66. ",""),IF(AND(Y108&lt;&gt;"",Y73&gt;0),"Zelle Y73. ",""),IF(AND(Y108&lt;&gt;"",Y75&gt;0),"Zelle Y75. ",""),IF(AND(Y108&lt;&gt;"",Y77&gt;0),"Zelle Y77. ",""),IF(AND(Y108&lt;&gt;"",Y79&gt;0),"Zelle Y79. ",""),"")</f>
        <v/>
      </c>
      <c r="Z110" s="45" t="str">
        <f>CONCATENATE(IF(AND(Z108&lt;&gt;"",Z64&gt;0),"Zelle Z64. ",""),IF(AND(Z108&lt;&gt;"",Z66&gt;0),"Zelle Z66. ",""),IF(AND(Z108&lt;&gt;"",Z73&gt;0),"Zelle Z73. ",""),IF(AND(Z108&lt;&gt;"",Z75&gt;0),"Zelle Z75. ",""),IF(AND(Z108&lt;&gt;"",Z77&gt;0),"Zelle Z77. ",""),IF(AND(Z108&lt;&gt;"",Z79&gt;0),"Zelle Z79. ",""),"")</f>
        <v/>
      </c>
      <c r="AA110" s="45" t="str">
        <f>CONCATENATE(IF(AND(AA108&lt;&gt;"",AA64&gt;0),"Zelle AA64. ",""),IF(AND(AA108&lt;&gt;"",AA66&gt;0),"Zelle AA66. ",""),IF(AND(AA108&lt;&gt;"",AA73&gt;0),"Zelle AA73. ",""),IF(AND(AA108&lt;&gt;"",AA75&gt;0),"Zelle AA75. ",""),IF(AND(AA108&lt;&gt;"",AA77&gt;0),"Zelle AA77. ",""),IF(AND(AA108&lt;&gt;"",AA79&gt;0),"Zelle AA79. ",""),"")</f>
        <v/>
      </c>
      <c r="AB110" s="45" t="str">
        <f>CONCATENATE(IF(AND(AB108&lt;&gt;"",AB64&gt;0),"Zelle AB64. ",""),IF(AND(AB108&lt;&gt;"",AB66&gt;0),"Zelle AB66. ",""),IF(AND(AB108&lt;&gt;"",AB73&gt;0),"Zelle AB73. ",""),IF(AND(AB108&lt;&gt;"",AB75&gt;0),"Zelle AB75. ",""),IF(AND(AB108&lt;&gt;"",AB77&gt;0),"Zelle AB77. ",""),IF(AND(AB108&lt;&gt;"",AB79&gt;0),"Zelle AB79. ",""),"")</f>
        <v/>
      </c>
      <c r="AC110" s="45" t="str">
        <f>CONCATENATE(IF(AND(AC108&lt;&gt;"",AC64&gt;0),"Zelle AC64. ",""),IF(AND(AC108&lt;&gt;"",AC66&gt;0),"Zelle AC66. ",""),IF(AND(AC108&lt;&gt;"",AC73&gt;0),"Zelle AC73. ",""),IF(AND(AC108&lt;&gt;"",AC75&gt;0),"Zelle AC75. ",""),IF(AND(AC108&lt;&gt;"",AC77&gt;0),"Zelle AC77. ",""),IF(AND(AC108&lt;&gt;"",AC79&gt;0),"Zelle AC79. ",""),"")</f>
        <v/>
      </c>
      <c r="AD110" s="45"/>
      <c r="AE110" s="45"/>
      <c r="AF110" s="45"/>
      <c r="AG110" s="45"/>
      <c r="AH110" s="21"/>
    </row>
    <row r="111" spans="2:34" s="44" customFormat="1" hidden="1" x14ac:dyDescent="0.2">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21"/>
    </row>
    <row r="112" spans="2:34" s="44" customFormat="1" hidden="1" x14ac:dyDescent="0.2">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21"/>
    </row>
    <row r="113" spans="5:34" s="44" customFormat="1" hidden="1" x14ac:dyDescent="0.2">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21"/>
    </row>
    <row r="114" spans="5:34" s="44" customFormat="1" hidden="1" x14ac:dyDescent="0.2">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21"/>
    </row>
    <row r="115" spans="5:34" s="44" customFormat="1" hidden="1" x14ac:dyDescent="0.2">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21"/>
    </row>
    <row r="116" spans="5:34" s="44" customFormat="1" hidden="1" x14ac:dyDescent="0.2">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21"/>
    </row>
    <row r="117" spans="5:34" s="44" customFormat="1" hidden="1" x14ac:dyDescent="0.2">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21"/>
    </row>
    <row r="118" spans="5:34" s="44" customFormat="1" hidden="1" x14ac:dyDescent="0.2">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21"/>
    </row>
    <row r="119" spans="5:34" s="44" customFormat="1" hidden="1" x14ac:dyDescent="0.2">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21"/>
    </row>
    <row r="120" spans="5:34" s="44" customFormat="1" hidden="1" x14ac:dyDescent="0.2">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21"/>
    </row>
    <row r="121" spans="5:34" s="44" customFormat="1" hidden="1" x14ac:dyDescent="0.2">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21"/>
    </row>
    <row r="122" spans="5:34" s="44" customFormat="1" hidden="1" x14ac:dyDescent="0.2">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21"/>
    </row>
    <row r="123" spans="5:34" s="44" customFormat="1" hidden="1" x14ac:dyDescent="0.2">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21"/>
    </row>
    <row r="124" spans="5:34" s="44" customFormat="1" hidden="1" x14ac:dyDescent="0.2">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21"/>
    </row>
    <row r="125" spans="5:34" s="44" customFormat="1" hidden="1" x14ac:dyDescent="0.2">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21"/>
    </row>
    <row r="126" spans="5:34" s="44" customFormat="1" hidden="1" x14ac:dyDescent="0.2">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21"/>
    </row>
    <row r="127" spans="5:34" s="44" customFormat="1" hidden="1" x14ac:dyDescent="0.2">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21"/>
    </row>
    <row r="128" spans="5:34" s="44" customFormat="1" hidden="1" x14ac:dyDescent="0.2">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21"/>
    </row>
    <row r="129" spans="5:34" s="44" customFormat="1" hidden="1" x14ac:dyDescent="0.2">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21"/>
    </row>
    <row r="130" spans="5:34" s="44" customFormat="1" hidden="1" x14ac:dyDescent="0.2">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21"/>
    </row>
    <row r="131" spans="5:34" s="44" customFormat="1" hidden="1" x14ac:dyDescent="0.2">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21"/>
    </row>
    <row r="132" spans="5:34" s="44" customFormat="1" hidden="1" x14ac:dyDescent="0.2">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21"/>
    </row>
    <row r="133" spans="5:34" s="44" customFormat="1" hidden="1" x14ac:dyDescent="0.2">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21"/>
    </row>
    <row r="134" spans="5:34" s="44" customFormat="1" hidden="1" x14ac:dyDescent="0.2">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21"/>
    </row>
    <row r="135" spans="5:34" s="44" customFormat="1" hidden="1" x14ac:dyDescent="0.2">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21"/>
    </row>
    <row r="136" spans="5:34" s="44" customFormat="1" hidden="1" x14ac:dyDescent="0.2">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21"/>
    </row>
    <row r="137" spans="5:34" s="44" customFormat="1" hidden="1" x14ac:dyDescent="0.2">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21"/>
    </row>
    <row r="138" spans="5:34" s="44" customFormat="1" hidden="1" x14ac:dyDescent="0.2">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21"/>
    </row>
    <row r="139" spans="5:34" s="44" customFormat="1" hidden="1" x14ac:dyDescent="0.2">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21"/>
    </row>
    <row r="140" spans="5:34" s="44" customFormat="1" hidden="1" x14ac:dyDescent="0.2">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21"/>
    </row>
    <row r="141" spans="5:34" s="44" customFormat="1" hidden="1" x14ac:dyDescent="0.2">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21"/>
    </row>
    <row r="142" spans="5:34" s="44" customFormat="1" hidden="1" x14ac:dyDescent="0.2">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21"/>
    </row>
    <row r="143" spans="5:34" s="44" customFormat="1" hidden="1" x14ac:dyDescent="0.2">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21"/>
    </row>
    <row r="144" spans="5:34" s="44" customFormat="1" hidden="1" x14ac:dyDescent="0.2">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21"/>
    </row>
    <row r="145" spans="5:34" s="44" customFormat="1" hidden="1" x14ac:dyDescent="0.2">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21"/>
    </row>
    <row r="146" spans="5:34" s="44" customFormat="1" hidden="1" x14ac:dyDescent="0.2">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21"/>
    </row>
    <row r="147" spans="5:34" s="44" customFormat="1" hidden="1" x14ac:dyDescent="0.2">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21"/>
    </row>
    <row r="148" spans="5:34" s="44" customFormat="1" hidden="1" x14ac:dyDescent="0.2">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21"/>
    </row>
    <row r="149" spans="5:34" s="44" customFormat="1" hidden="1" x14ac:dyDescent="0.2">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21"/>
    </row>
    <row r="150" spans="5:34" s="44" customFormat="1" hidden="1" x14ac:dyDescent="0.2">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21"/>
    </row>
    <row r="151" spans="5:34" s="44" customFormat="1" hidden="1" x14ac:dyDescent="0.2">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21"/>
    </row>
    <row r="152" spans="5:34" s="44" customFormat="1" hidden="1" x14ac:dyDescent="0.2">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21"/>
    </row>
    <row r="153" spans="5:34" s="44" customFormat="1" hidden="1" x14ac:dyDescent="0.2">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21"/>
    </row>
    <row r="154" spans="5:34" s="44" customFormat="1" hidden="1" x14ac:dyDescent="0.2">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21"/>
    </row>
    <row r="155" spans="5:34" s="44" customFormat="1" hidden="1" x14ac:dyDescent="0.2">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21"/>
    </row>
    <row r="156" spans="5:34" s="44" customFormat="1" hidden="1" x14ac:dyDescent="0.2">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21"/>
    </row>
  </sheetData>
  <sheetProtection algorithmName="SHA-512" hashValue="nxjJqcyZuJ3e6YGNpqrotjiOwACbQjSv+CBrqPJ8+ctWiSB/k6gmlEODknX96uB+ulxq9STan0NAvFt0oTW51g==" saltValue="aP3GDe/r0UxptOBap/bmCg==" spinCount="100000" sheet="1" selectLockedCells="1"/>
  <mergeCells count="64">
    <mergeCell ref="B93:C95"/>
    <mergeCell ref="D93:AF98"/>
    <mergeCell ref="B100:C102"/>
    <mergeCell ref="D100:F100"/>
    <mergeCell ref="H100:AF105"/>
    <mergeCell ref="D86:AF91"/>
    <mergeCell ref="B72:B75"/>
    <mergeCell ref="B76:B79"/>
    <mergeCell ref="B86:C89"/>
    <mergeCell ref="B82:H82"/>
    <mergeCell ref="B83:H83"/>
    <mergeCell ref="B84:H84"/>
    <mergeCell ref="B85:H85"/>
    <mergeCell ref="J82:P82"/>
    <mergeCell ref="J83:P83"/>
    <mergeCell ref="J84:P84"/>
    <mergeCell ref="J85:P85"/>
    <mergeCell ref="B80:D80"/>
    <mergeCell ref="C72:C73"/>
    <mergeCell ref="C74:C75"/>
    <mergeCell ref="C76:C77"/>
    <mergeCell ref="C78:C79"/>
    <mergeCell ref="C12:C13"/>
    <mergeCell ref="B63:B66"/>
    <mergeCell ref="C63:C64"/>
    <mergeCell ref="C65:C66"/>
    <mergeCell ref="B67:D67"/>
    <mergeCell ref="B47:C49"/>
    <mergeCell ref="D47:AF52"/>
    <mergeCell ref="B54:C56"/>
    <mergeCell ref="D54:F54"/>
    <mergeCell ref="H54:AF59"/>
    <mergeCell ref="J38:P38"/>
    <mergeCell ref="J39:P39"/>
    <mergeCell ref="B26:B29"/>
    <mergeCell ref="C26:C27"/>
    <mergeCell ref="C28:C29"/>
    <mergeCell ref="B1:AD1"/>
    <mergeCell ref="AE1:AF1"/>
    <mergeCell ref="C16:C17"/>
    <mergeCell ref="B18:D18"/>
    <mergeCell ref="AF3:AF6"/>
    <mergeCell ref="AE3:AE6"/>
    <mergeCell ref="B6:D6"/>
    <mergeCell ref="AD3:AD6"/>
    <mergeCell ref="B14:B17"/>
    <mergeCell ref="C14:C15"/>
    <mergeCell ref="B3:D3"/>
    <mergeCell ref="B4:D4"/>
    <mergeCell ref="B5:D5"/>
    <mergeCell ref="B10:B13"/>
    <mergeCell ref="C10:C11"/>
    <mergeCell ref="D40:AF45"/>
    <mergeCell ref="B30:B33"/>
    <mergeCell ref="C30:C31"/>
    <mergeCell ref="C32:C33"/>
    <mergeCell ref="B34:D34"/>
    <mergeCell ref="B40:C43"/>
    <mergeCell ref="B36:H36"/>
    <mergeCell ref="B37:H37"/>
    <mergeCell ref="B38:H38"/>
    <mergeCell ref="B39:H39"/>
    <mergeCell ref="J36:P36"/>
    <mergeCell ref="J37:P37"/>
  </mergeCells>
  <conditionalFormatting sqref="B1">
    <cfRule type="containsText" dxfId="89" priority="20" operator="containsText" text="Bitte füllen Sie die Angaben zum EndoProthetikZentrum im Tabellenblatt 'Allgemeine Angaben' vollständig aus.">
      <formula>NOT(ISERROR(SEARCH("Bitte füllen Sie die Angaben zum EndoProthetikZentrum im Tabellenblatt 'Allgemeine Angaben' vollständig aus.",B1)))</formula>
    </cfRule>
  </conditionalFormatting>
  <conditionalFormatting sqref="D40">
    <cfRule type="expression" dxfId="88" priority="1177">
      <formula>AND(OR($B$36:$AF$38&lt;&gt;""),$D$40="")</formula>
    </cfRule>
  </conditionalFormatting>
  <conditionalFormatting sqref="D86">
    <cfRule type="expression" dxfId="87" priority="1179">
      <formula>AND(OR($B$82:$AF$84&lt;&gt;""),$D$86="")</formula>
    </cfRule>
  </conditionalFormatting>
  <conditionalFormatting sqref="D54:F54">
    <cfRule type="expression" dxfId="86" priority="12">
      <formula>$D$54=""</formula>
    </cfRule>
  </conditionalFormatting>
  <conditionalFormatting sqref="D100:F100">
    <cfRule type="expression" dxfId="85" priority="15">
      <formula>$D$100=""</formula>
    </cfRule>
  </conditionalFormatting>
  <conditionalFormatting sqref="E10:P17">
    <cfRule type="expression" dxfId="84" priority="32">
      <formula>OR(E10&lt;&gt;"",E$3="")</formula>
    </cfRule>
  </conditionalFormatting>
  <conditionalFormatting sqref="E63:P66">
    <cfRule type="expression" dxfId="83" priority="30">
      <formula>OR(E63&lt;&gt;"",E$3="")</formula>
    </cfRule>
  </conditionalFormatting>
  <conditionalFormatting sqref="E26:AC33">
    <cfRule type="expression" dxfId="82" priority="31">
      <formula>OR(E26&lt;&gt;"",E$3="")</formula>
    </cfRule>
  </conditionalFormatting>
  <conditionalFormatting sqref="E72:AC79">
    <cfRule type="expression" dxfId="81" priority="29">
      <formula>OR(E72&lt;&gt;"",E$3="")</formula>
    </cfRule>
  </conditionalFormatting>
  <conditionalFormatting sqref="F19 F25">
    <cfRule type="expression" dxfId="80" priority="33">
      <formula>IF(F19&lt;&gt;"",TRUE,FALSE)</formula>
    </cfRule>
    <cfRule type="expression" dxfId="79" priority="34">
      <formula>IF($D19&gt;0,TRUE,FALSE)</formula>
    </cfRule>
  </conditionalFormatting>
  <conditionalFormatting sqref="F22">
    <cfRule type="expression" dxfId="78" priority="8">
      <formula>IF(F22&lt;&gt;"",TRUE,FALSE)</formula>
    </cfRule>
    <cfRule type="expression" dxfId="77" priority="9">
      <formula>IF($D22&gt;0,TRUE,FALSE)</formula>
    </cfRule>
  </conditionalFormatting>
  <conditionalFormatting sqref="H20">
    <cfRule type="expression" dxfId="76" priority="19">
      <formula>OR($F$20=0,$H$20&lt;&gt;"")</formula>
    </cfRule>
  </conditionalFormatting>
  <conditionalFormatting sqref="H21">
    <cfRule type="expression" dxfId="75" priority="11">
      <formula>OR($F$21=0,$H$21&lt;&gt;"")</formula>
    </cfRule>
  </conditionalFormatting>
  <conditionalFormatting sqref="H23">
    <cfRule type="expression" dxfId="74" priority="1222">
      <formula>OR($F$23=0,$H$23&lt;&gt;"")</formula>
    </cfRule>
  </conditionalFormatting>
  <conditionalFormatting sqref="H24">
    <cfRule type="expression" dxfId="73" priority="7">
      <formula>OR($F$24=0,$H$24&lt;&gt;"")</formula>
    </cfRule>
  </conditionalFormatting>
  <conditionalFormatting sqref="H69">
    <cfRule type="expression" dxfId="72" priority="1228">
      <formula>OR($F$69=0,$H$69&lt;&gt;"")</formula>
    </cfRule>
  </conditionalFormatting>
  <conditionalFormatting sqref="H70">
    <cfRule type="expression" dxfId="71" priority="6">
      <formula>OR($F$70=0,$H$70&lt;&gt;"")</formula>
    </cfRule>
  </conditionalFormatting>
  <conditionalFormatting sqref="H54:AF59">
    <cfRule type="expression" dxfId="70" priority="13">
      <formula>$H$54&lt;&gt;""</formula>
    </cfRule>
  </conditionalFormatting>
  <conditionalFormatting sqref="H100:AF105">
    <cfRule type="expression" dxfId="68" priority="16">
      <formula>$H$100&lt;&gt;""</formula>
    </cfRule>
  </conditionalFormatting>
  <conditionalFormatting sqref="Q10:AC17">
    <cfRule type="expression" dxfId="66" priority="51">
      <formula>IF(AND(Q$3&lt;&gt;"",Q10=""),TRUE,FALSE)</formula>
    </cfRule>
  </conditionalFormatting>
  <conditionalFormatting sqref="Q63:AC66">
    <cfRule type="expression" dxfId="65" priority="46">
      <formula>IF(AND(Q$3&lt;&gt;"",Q63=""),TRUE,FALSE)</formula>
    </cfRule>
  </conditionalFormatting>
  <conditionalFormatting sqref="AE10 AE12 AE14 AE16 AE26 AE28 AE30 AE32 AE63 AE65 AE72 AE74 AE76 AE78">
    <cfRule type="expression" dxfId="64" priority="2">
      <formula>OR(AE10&lt;&gt;"",SUM(E11:AC11)=0)</formula>
    </cfRule>
  </conditionalFormatting>
  <conditionalFormatting sqref="AE11:AF11 AE13:AF13">
    <cfRule type="expression" dxfId="63" priority="79">
      <formula>IF(AND(#REF!&lt;&gt;"",AD11="",AE11="",$D11&lt;&gt;"Operateur "),TRUE,FALSE)</formula>
    </cfRule>
  </conditionalFormatting>
  <conditionalFormatting sqref="AE11:AF13">
    <cfRule type="expression" dxfId="62" priority="70">
      <formula>IF(AND($D11="Operateur ",AE11&lt;&gt;""),TRUE,FALSE)</formula>
    </cfRule>
    <cfRule type="expression" dxfId="61" priority="71">
      <formula>IF(AND($D11="Operateur ",AE11=""),TRUE,FALSE)</formula>
    </cfRule>
  </conditionalFormatting>
  <conditionalFormatting sqref="AE15:AF15 AE17:AF17">
    <cfRule type="expression" dxfId="60" priority="74">
      <formula>IF(AND(#REF!="Operateur ",AE15&lt;&gt;""),TRUE,FALSE)</formula>
    </cfRule>
    <cfRule type="expression" dxfId="59" priority="75">
      <formula>IF(AND(#REF!="Operateur ",AE15=""),TRUE,FALSE)</formula>
    </cfRule>
    <cfRule type="expression" dxfId="58" priority="76">
      <formula>IF(AND(#REF!&lt;&gt;"",AD15="",AE15="",#REF!&lt;&gt;"Operateur "),TRUE,FALSE)</formula>
    </cfRule>
  </conditionalFormatting>
  <conditionalFormatting sqref="AE27:AF27 AE29:AF29">
    <cfRule type="expression" dxfId="57" priority="64">
      <formula>IF(AND($D27="Operateur ",AE27&lt;&gt;""),TRUE,FALSE)</formula>
    </cfRule>
    <cfRule type="expression" dxfId="56" priority="65">
      <formula>IF(AND($D27="Operateur ",AE27=""),TRUE,FALSE)</formula>
    </cfRule>
    <cfRule type="expression" dxfId="55" priority="66">
      <formula>IF(AND(#REF!&lt;&gt;"",AD27="",AE27="",$D27&lt;&gt;"Operateur "),TRUE,FALSE)</formula>
    </cfRule>
  </conditionalFormatting>
  <conditionalFormatting sqref="AE31:AF31 AE33:AF33">
    <cfRule type="expression" dxfId="54" priority="59">
      <formula>IF(AND(#REF!="Operateur ",AE31&lt;&gt;""),TRUE,FALSE)</formula>
    </cfRule>
    <cfRule type="expression" dxfId="53" priority="60">
      <formula>IF(AND(#REF!="Operateur ",AE31=""),TRUE,FALSE)</formula>
    </cfRule>
    <cfRule type="expression" dxfId="52" priority="61">
      <formula>IF(AND(#REF!&lt;&gt;"",AD31="",AE31="",#REF!&lt;&gt;"Operateur "),TRUE,FALSE)</formula>
    </cfRule>
  </conditionalFormatting>
  <conditionalFormatting sqref="AE64:AF64 AE66:AF66 AE73:AF73 AE75:AF75">
    <cfRule type="expression" dxfId="51" priority="44">
      <formula>IF(AND($B64="Operateur ",AE64=""),TRUE,FALSE)</formula>
    </cfRule>
    <cfRule type="expression" dxfId="50" priority="45">
      <formula>IF(AND(#REF!&lt;&gt;"",AD64="",AE64="",$B64&lt;&gt;"Operateur "),TRUE,FALSE)</formula>
    </cfRule>
    <cfRule type="expression" dxfId="49" priority="43">
      <formula>IF(AND($B64="Operateur ",AE64&lt;&gt;""),TRUE,FALSE)</formula>
    </cfRule>
  </conditionalFormatting>
  <conditionalFormatting sqref="AE77:AF77 AE79:AF79">
    <cfRule type="expression" dxfId="48" priority="36">
      <formula>IF(AND(#REF!="Operateur ",AE77=""),TRUE,FALSE)</formula>
    </cfRule>
    <cfRule type="expression" dxfId="47" priority="35">
      <formula>IF(AND(#REF!="Operateur ",AE77&lt;&gt;""),TRUE,FALSE)</formula>
    </cfRule>
    <cfRule type="expression" dxfId="46" priority="37">
      <formula>IF(AND(#REF!&lt;&gt;"",AD77="",AE77="",#REF!&lt;&gt;"Operateur "),TRUE,FALSE)</formula>
    </cfRule>
  </conditionalFormatting>
  <conditionalFormatting sqref="AF10 AF12 AF14 AF16 AF26 AF28 AF30 AF32 AF63 AF65 AF72 AF74 AF76 AF78">
    <cfRule type="expression" dxfId="45" priority="1">
      <formula>AF10&lt;&gt;""</formula>
    </cfRule>
  </conditionalFormatting>
  <dataValidations count="11">
    <dataValidation type="whole" operator="lessThanOrEqual" allowBlank="1" showInputMessage="1" showErrorMessage="1" errorTitle="Ungültige Eingabe" error="Eingabe einer ganzen Zahl, die kleiner oder gleich der Gesamtanzahl an Hüft-Endoprothesenwechsel ist." sqref="H23" xr:uid="{00000000-0002-0000-0200-000000000000}">
      <formula1>F23</formula1>
    </dataValidation>
    <dataValidation type="whole" operator="lessThanOrEqual" allowBlank="1" showInputMessage="1" showErrorMessage="1" errorTitle="Ungültige Eingabe" error="Eingabe einer ganzen Zahl, die kleiner oder gleich der Gesamtanzahl an Knie-Endoprothesenwechsel ist." sqref="H24" xr:uid="{00000000-0002-0000-0200-000001000000}">
      <formula1>F24</formula1>
    </dataValidation>
    <dataValidation type="textLength" operator="lessThanOrEqual" allowBlank="1" showInputMessage="1" showErrorMessage="1" error="Textlänge auf 3000 Zeichen begrenzt." sqref="D40 D86 D93 D47" xr:uid="{00000000-0002-0000-0200-000002000000}">
      <formula1>3000</formula1>
    </dataValidation>
    <dataValidation type="whole" operator="greaterThanOrEqual" allowBlank="1" showInputMessage="1" showErrorMessage="1" errorTitle="Ungültige Eingabe" error="Eingabe einer ganzen Zahl." sqref="AE12:AF12 AE14:AF14 E63:AC66 AE10:AF10 AE77:AF77 AE16:AF16 E26:AC33 E72:AC79 E10:AC17" xr:uid="{00000000-0002-0000-0200-000003000000}">
      <formula1>0</formula1>
    </dataValidation>
    <dataValidation type="whole" operator="greaterThanOrEqual" allowBlank="1" showInputMessage="1" showErrorMessage="1" errorTitle="Ungültige Eingabe" error=" muss eine positive ganze Zahl sein." sqref="AE67:AF67" xr:uid="{00000000-0002-0000-0200-000004000000}">
      <formula1>0</formula1>
    </dataValidation>
    <dataValidation type="whole" operator="lessThanOrEqual" allowBlank="1" showInputMessage="1" showErrorMessage="1" error="Eingabe einer ganzen Zahl, die kleiner oder gleich der Gesamtanzahl an Hüftfrakturendoprotheseneingriffen ist." sqref="H70" xr:uid="{00000000-0002-0000-0200-000005000000}">
      <formula1>F70</formula1>
    </dataValidation>
    <dataValidation type="whole" operator="greaterThanOrEqual" allowBlank="1" showInputMessage="1" showErrorMessage="1" error="Eingabe einer ganzen Zahl." sqref="AE26:AF26 AE28:AF28 AE30:AF32 AE63:AF63 AE65:AF65 AE72:AF72 AE74:AF74 AE76:AF76 AE78:AF78" xr:uid="{00000000-0002-0000-0200-000006000000}">
      <formula1>0</formula1>
    </dataValidation>
    <dataValidation operator="lessThanOrEqual" allowBlank="1" showInputMessage="1" showErrorMessage="1" sqref="D101:G105 G100:H100 G54:H54 D55:G59" xr:uid="{00000000-0002-0000-0200-000007000000}"/>
    <dataValidation type="whole" operator="lessThanOrEqual" allowBlank="1" showInputMessage="1" showErrorMessage="1" errorTitle="Ungültige Eingabe" error="Eingabe einer ganzen Zahl, die kleiner oder gleich der Gesamtanzahl an Hüft-Primärendoprotheseneingriffe ist." sqref="H20" xr:uid="{00000000-0002-0000-0200-000008000000}">
      <formula1>F20</formula1>
    </dataValidation>
    <dataValidation type="whole" operator="lessThanOrEqual" allowBlank="1" showInputMessage="1" showErrorMessage="1" errorTitle="Ungültige Eingabe" error="Eingabe einer ganzen Zahl, die kleiner oder gleich der Gesamtanzahl an Knie-Primärendoprotheseneingriffe ist." sqref="H21:H22" xr:uid="{00000000-0002-0000-0200-000009000000}">
      <formula1>F21</formula1>
    </dataValidation>
    <dataValidation type="whole" operator="lessThanOrEqual" allowBlank="1" showInputMessage="1" showErrorMessage="1" errorTitle="Ungültige Eingabe" error="Eingabe einer ganzen Zahl, die kleiner oder gleich der Gesamtanzahl an Hüftfrakturendoprotheseneingriffen ist." sqref="H69" xr:uid="{00000000-0002-0000-0200-00000A000000}">
      <formula1>F69</formula1>
    </dataValidation>
  </dataValidations>
  <hyperlinks>
    <hyperlink ref="AE1" location="Inhalt!A1" display="zurück zum Inhaltsverzeichnis" xr:uid="{00000000-0004-0000-0200-000000000000}"/>
    <hyperlink ref="AE1:AF1" location="'Vorwort &amp; Inhaltsverzeichnis'!C43" display="zurück zum Inhaltsverzeichnis" xr:uid="{00000000-0004-0000-0200-000001000000}"/>
  </hyperlinks>
  <pageMargins left="0.25" right="0.25" top="0.75" bottom="0.75" header="0.3" footer="0.3"/>
  <pageSetup paperSize="9" scale="57" fitToHeight="0" orientation="landscape" r:id="rId1"/>
  <rowBreaks count="1" manualBreakCount="1">
    <brk id="52" max="16383" man="1"/>
  </rowBreaks>
  <ignoredErrors>
    <ignoredError sqref="AD18 AD34 AD67 AD80" formula="1"/>
  </ignoredErrors>
  <extLst>
    <ext xmlns:x14="http://schemas.microsoft.com/office/spreadsheetml/2009/9/main" uri="{78C0D931-6437-407d-A8EE-F0AAD7539E65}">
      <x14:conditionalFormattings>
        <x14:conditionalFormatting xmlns:xm="http://schemas.microsoft.com/office/excel/2006/main">
          <x14:cfRule type="expression" priority="14" id="{7BF7F89E-3F85-40BA-A1B7-D93B85544A8A}">
            <xm:f>OR(D54=Hilfstabelle!$F$5,D54=Hilfstabelle!$F$6)</xm:f>
            <x14:dxf>
              <fill>
                <patternFill>
                  <bgColor theme="9" tint="-0.24994659260841701"/>
                </patternFill>
              </fill>
            </x14:dxf>
          </x14:cfRule>
          <xm:sqref>H54:AF59</xm:sqref>
        </x14:conditionalFormatting>
        <x14:conditionalFormatting xmlns:xm="http://schemas.microsoft.com/office/excel/2006/main">
          <x14:cfRule type="expression" priority="17" id="{F4EF884F-421E-41E7-AA61-286F4858699F}">
            <xm:f>OR(D100=Hilfstabelle!$F$5,D100=Hilfstabelle!$F$6)</xm:f>
            <x14:dxf>
              <fill>
                <patternFill>
                  <bgColor theme="9" tint="-0.24994659260841701"/>
                </patternFill>
              </fill>
            </x14:dxf>
          </x14:cfRule>
          <xm:sqref>H100:AF105</xm:sqref>
        </x14:conditionalFormatting>
      </x14:conditionalFormattings>
    </ex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Bitte benutzen Sie die Dropdown-Funktion." xr:uid="{00000000-0002-0000-0200-00000B000000}">
          <x14:formula1>
            <xm:f>Hilfstabelle!$F$4:$F$7</xm:f>
          </x14:formula1>
          <xm:sqref>D100 D54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XEW460"/>
  <sheetViews>
    <sheetView showGridLines="0" topLeftCell="A49" zoomScaleNormal="100" workbookViewId="0"/>
  </sheetViews>
  <sheetFormatPr baseColWidth="10" defaultColWidth="0" defaultRowHeight="12.75" zeroHeight="1" outlineLevelRow="1" x14ac:dyDescent="0.2"/>
  <cols>
    <col min="1" max="1" width="1.85546875" style="60" customWidth="1"/>
    <col min="2" max="2" width="0.85546875" style="60" customWidth="1"/>
    <col min="3" max="4" width="21.28515625" style="60" customWidth="1"/>
    <col min="5" max="5" width="2.7109375" style="62" customWidth="1"/>
    <col min="6" max="10" width="17.42578125" style="62" customWidth="1"/>
    <col min="11" max="11" width="17.42578125" style="60" customWidth="1"/>
    <col min="12" max="13" width="0.85546875" style="60" customWidth="1"/>
    <col min="14" max="16377" width="0" style="44" hidden="1"/>
    <col min="16378" max="16384" width="9.42578125" style="44" hidden="1"/>
  </cols>
  <sheetData>
    <row r="1" spans="1:13" ht="15" customHeight="1" x14ac:dyDescent="0.2">
      <c r="A1" s="340"/>
      <c r="B1" s="53"/>
      <c r="C1" s="44"/>
      <c r="D1" s="49"/>
      <c r="E1" s="49"/>
      <c r="F1" s="44"/>
      <c r="G1" s="44"/>
      <c r="H1" s="44"/>
      <c r="I1" s="44"/>
      <c r="J1" s="388" t="s">
        <v>91</v>
      </c>
      <c r="K1" s="388"/>
      <c r="L1" s="388"/>
      <c r="M1" s="44"/>
    </row>
    <row r="2" spans="1:13" ht="13.5" thickBot="1" x14ac:dyDescent="0.25">
      <c r="A2" s="44"/>
      <c r="B2" s="44"/>
      <c r="C2" s="41"/>
      <c r="D2" s="44"/>
      <c r="E2" s="44"/>
      <c r="F2" s="44"/>
      <c r="G2" s="44"/>
      <c r="H2" s="44"/>
      <c r="I2" s="44"/>
      <c r="J2" s="44"/>
      <c r="K2" s="44"/>
      <c r="L2" s="44"/>
      <c r="M2" s="44"/>
    </row>
    <row r="3" spans="1:13" x14ac:dyDescent="0.2">
      <c r="A3" s="44"/>
      <c r="B3" s="159"/>
      <c r="C3" s="160"/>
      <c r="D3" s="161"/>
      <c r="E3" s="161"/>
      <c r="F3" s="162"/>
      <c r="G3" s="162"/>
      <c r="H3" s="162"/>
      <c r="I3" s="162"/>
      <c r="J3" s="162"/>
      <c r="K3" s="162"/>
      <c r="L3" s="163"/>
      <c r="M3" s="44"/>
    </row>
    <row r="4" spans="1:13" x14ac:dyDescent="0.2">
      <c r="A4" s="44"/>
      <c r="B4" s="164"/>
      <c r="C4" s="200" t="s">
        <v>131</v>
      </c>
      <c r="D4" s="165" t="str">
        <f>IF('Allgemeine Angaben'!Text10="","Bitte füllen Sie die Angaben zum EndoProthetikZentrum im Tabellenblatt 'Allgemeine Angaben' vollständig aus.",'Allgemeine Angaben'!Text10)</f>
        <v>Bitte füllen Sie die Angaben zum EndoProthetikZentrum im Tabellenblatt 'Allgemeine Angaben' vollständig aus.</v>
      </c>
      <c r="E4" s="166"/>
      <c r="F4" s="167"/>
      <c r="G4" s="167"/>
      <c r="H4" s="167"/>
      <c r="I4" s="167"/>
      <c r="J4" s="167"/>
      <c r="K4" s="167"/>
      <c r="L4" s="168"/>
      <c r="M4" s="44"/>
    </row>
    <row r="5" spans="1:13" ht="13.5" customHeight="1" thickBot="1" x14ac:dyDescent="0.25">
      <c r="A5" s="44"/>
      <c r="B5" s="164"/>
      <c r="C5" s="167"/>
      <c r="D5" s="167"/>
      <c r="E5" s="166"/>
      <c r="F5" s="167"/>
      <c r="G5" s="167"/>
      <c r="H5" s="167"/>
      <c r="I5" s="167"/>
      <c r="J5" s="167"/>
      <c r="K5" s="167"/>
      <c r="L5" s="168"/>
      <c r="M5" s="44"/>
    </row>
    <row r="6" spans="1:13" ht="71.25" customHeight="1" thickBot="1" x14ac:dyDescent="0.25">
      <c r="A6" s="44"/>
      <c r="B6" s="164"/>
      <c r="C6" s="493" t="str">
        <f>IF('Allgemeine Angaben'!L8=Hilfstabelle!D5,"Gesamtfallzahl 
inklusive: 
Notfälle (Fälle ohne Beteiligung eines (S-)HO),
Osteosynthetische Versorgung nach periproth. Fraktur","Gesamtfallzahl 
inklusive: 
Notfälle (Fälle ohne Beteiligung eines HO),
Osteosynthetische Versorgung nach periproth. Fraktur")</f>
        <v>Gesamtfallzahl 
inklusive: 
Notfälle (Fälle ohne Beteiligung eines HO),
Osteosynthetische Versorgung nach periproth. Fraktur</v>
      </c>
      <c r="D6" s="494"/>
      <c r="E6" s="171"/>
      <c r="F6" s="198">
        <f>C39+C49+C56+C66+C70+C74</f>
        <v>0</v>
      </c>
      <c r="G6" s="167"/>
      <c r="H6" s="205"/>
      <c r="I6" s="205"/>
      <c r="J6" s="205"/>
      <c r="K6" s="205"/>
      <c r="L6" s="168"/>
      <c r="M6" s="44"/>
    </row>
    <row r="7" spans="1:13" ht="13.5" thickBot="1" x14ac:dyDescent="0.25">
      <c r="A7" s="44"/>
      <c r="B7" s="164"/>
      <c r="C7" s="167"/>
      <c r="D7" s="167"/>
      <c r="E7" s="171"/>
      <c r="F7" s="167"/>
      <c r="G7" s="167"/>
      <c r="H7" s="167"/>
      <c r="I7" s="167"/>
      <c r="J7" s="167"/>
      <c r="K7" s="167"/>
      <c r="L7" s="168"/>
      <c r="M7" s="44"/>
    </row>
    <row r="8" spans="1:13" ht="67.5" customHeight="1" thickBot="1" x14ac:dyDescent="0.25">
      <c r="A8" s="44"/>
      <c r="B8" s="164"/>
      <c r="C8" s="493" t="str">
        <f>IF('Allgemeine Angaben'!L8=Hilfstabelle!D5,"Mindestfallzahl
ohne:  
Notfälle (Fälle ohne Beteiligung eines (S-)HO), 
Osteosynthetische Versorgung nach periproth. Fraktur","Mindestfallzahl
ohne:  
Notfälle (Fälle ohne Beteiligung eines HO),
Osteosynthetische Versorgung nach periproth. Fraktur")</f>
        <v>Mindestfallzahl
ohne:  
Notfälle (Fälle ohne Beteiligung eines HO),
Osteosynthetische Versorgung nach periproth. Fraktur</v>
      </c>
      <c r="D8" s="494"/>
      <c r="E8" s="170"/>
      <c r="F8" s="199">
        <f>SUM(H11:K11,H18:K18,H24:K24)</f>
        <v>0</v>
      </c>
      <c r="G8" s="167"/>
      <c r="H8" s="167"/>
      <c r="I8" s="167"/>
      <c r="J8" s="167"/>
      <c r="K8" s="167"/>
      <c r="L8" s="168"/>
      <c r="M8" s="44"/>
    </row>
    <row r="9" spans="1:13" ht="12.75" customHeight="1" thickBot="1" x14ac:dyDescent="0.25">
      <c r="A9" s="44"/>
      <c r="B9" s="164"/>
      <c r="C9" s="167"/>
      <c r="D9" s="167"/>
      <c r="E9" s="170"/>
      <c r="F9" s="167"/>
      <c r="G9" s="170"/>
      <c r="H9" s="170"/>
      <c r="I9" s="170"/>
      <c r="J9" s="170"/>
      <c r="K9" s="170"/>
      <c r="L9" s="168"/>
      <c r="M9" s="44"/>
    </row>
    <row r="10" spans="1:13" ht="51.75" customHeight="1" thickBot="1" x14ac:dyDescent="0.25">
      <c r="A10" s="44"/>
      <c r="B10" s="164"/>
      <c r="C10" s="500" t="str">
        <f>IF(AND('Allgemeine Angaben'!L8="EPZ",F8&lt;100),"Die Mindestfallzahl von mindestens 100 endoprothetischen Eingriffen ist nicht erreicht. (Zelle F8)",IF(AND('Allgemeine Angaben'!L8="EPZmax",SUM(J11:K11,J24:K24,J18:K18)&lt;50,F8&lt;200),"Die Mindestfallzahl von mindestens 200 endoprothetischen Eingriffen und davon 50 Wechseloperationen ist nicht erreicht. (Zelle F8 sowie JK11 &amp; JK18 &amp; JK24)",IF(AND('Allgemeine Angaben'!L8="EPZmax",F8&lt;200),"Die Mindestfallzahl von mindestens 200 endoprothetischen Eingriffen ist nicht erreicht. (Zelle F8)",IF(AND('Allgemeine Angaben'!L8="EPZmax",SUM(J11:K11,J24:K24,J18:K18)&lt;50),"Die Mindestfallzahl von mindestens 50 Wechseloperationen ist nicht erreicht. (Zellen JK11 &amp; JK18 &amp; JK24)",""))))</f>
        <v/>
      </c>
      <c r="D10" s="500"/>
      <c r="E10" s="500"/>
      <c r="F10" s="500"/>
      <c r="G10" s="167"/>
      <c r="H10" s="207" t="s">
        <v>983</v>
      </c>
      <c r="I10" s="207" t="s">
        <v>984</v>
      </c>
      <c r="J10" s="206" t="s">
        <v>105</v>
      </c>
      <c r="K10" s="208" t="s">
        <v>106</v>
      </c>
      <c r="L10" s="168"/>
      <c r="M10" s="44"/>
    </row>
    <row r="11" spans="1:13" ht="12.75" customHeight="1" thickBot="1" x14ac:dyDescent="0.25">
      <c r="A11" s="44"/>
      <c r="B11" s="164"/>
      <c r="C11" s="500"/>
      <c r="D11" s="500"/>
      <c r="E11" s="500"/>
      <c r="F11" s="500"/>
      <c r="G11" s="167"/>
      <c r="H11" s="67">
        <f>SUM(F39:G39)</f>
        <v>0</v>
      </c>
      <c r="I11" s="67">
        <f>SUM(I39:J39)</f>
        <v>0</v>
      </c>
      <c r="J11" s="67">
        <f>SUM(F49:G49)</f>
        <v>0</v>
      </c>
      <c r="K11" s="67">
        <f>SUM(I49:J49)</f>
        <v>0</v>
      </c>
      <c r="L11" s="168"/>
      <c r="M11" s="44"/>
    </row>
    <row r="12" spans="1:13" ht="12.75" customHeight="1" x14ac:dyDescent="0.2">
      <c r="A12" s="44"/>
      <c r="B12" s="164"/>
      <c r="C12" s="240"/>
      <c r="D12" s="240"/>
      <c r="E12" s="240"/>
      <c r="F12" s="240"/>
      <c r="G12" s="167"/>
      <c r="H12" s="66" t="s">
        <v>975</v>
      </c>
      <c r="I12" s="66" t="s">
        <v>975</v>
      </c>
      <c r="J12" s="66" t="s">
        <v>975</v>
      </c>
      <c r="K12" s="65" t="s">
        <v>975</v>
      </c>
      <c r="L12" s="168"/>
      <c r="M12" s="44"/>
    </row>
    <row r="13" spans="1:13" ht="12.75" customHeight="1" thickBot="1" x14ac:dyDescent="0.25">
      <c r="A13" s="44"/>
      <c r="B13" s="164"/>
      <c r="C13" s="500" t="str">
        <f>IF(AND('Allgemeine Angaben'!L8="EPZ",SUM(H11,H24))&lt;50,"Die Anforderung an 50 Hüftendoprothesen pro Jahr und operativem Standort an einem EndoProthetikZentrum wird nicht erfüllt. (Zellen H11 und H24)",IF(AND('Allgemeine Angaben'!L8="EPZmax",SUM(H11,H24))&lt;50,"Die Anforderung an 50 Hüftendoprothesen pro Jahr und operativem Standort an einem EndoProthetikZentrum der Maximalversorgung wird nicht erfüllt. (Zellen H11 und H24)",""))</f>
        <v/>
      </c>
      <c r="D13" s="500"/>
      <c r="E13" s="500"/>
      <c r="F13" s="500"/>
      <c r="G13" s="167"/>
      <c r="H13" s="275">
        <f>H39</f>
        <v>0</v>
      </c>
      <c r="I13" s="275">
        <f>K39</f>
        <v>0</v>
      </c>
      <c r="J13" s="275">
        <f>H49</f>
        <v>0</v>
      </c>
      <c r="K13" s="277">
        <f>K49</f>
        <v>0</v>
      </c>
      <c r="L13" s="168"/>
      <c r="M13" s="44"/>
    </row>
    <row r="14" spans="1:13" ht="12.75" customHeight="1" x14ac:dyDescent="0.2">
      <c r="A14" s="44"/>
      <c r="B14" s="164"/>
      <c r="C14" s="500"/>
      <c r="D14" s="500"/>
      <c r="E14" s="500"/>
      <c r="F14" s="500"/>
      <c r="G14" s="167"/>
      <c r="H14" s="65" t="s">
        <v>973</v>
      </c>
      <c r="I14" s="65" t="s">
        <v>974</v>
      </c>
      <c r="J14" s="167"/>
      <c r="K14" s="167"/>
      <c r="L14" s="168"/>
      <c r="M14" s="44"/>
    </row>
    <row r="15" spans="1:13" ht="12.75" customHeight="1" thickBot="1" x14ac:dyDescent="0.25">
      <c r="A15" s="44"/>
      <c r="B15" s="164"/>
      <c r="C15" s="500"/>
      <c r="D15" s="500"/>
      <c r="E15" s="500"/>
      <c r="F15" s="500"/>
      <c r="G15" s="167"/>
      <c r="H15" s="277">
        <f>D42</f>
        <v>0</v>
      </c>
      <c r="I15" s="277">
        <f>D45</f>
        <v>0</v>
      </c>
      <c r="J15" s="167"/>
      <c r="K15" s="167"/>
      <c r="L15" s="168"/>
      <c r="M15" s="44"/>
    </row>
    <row r="16" spans="1:13" ht="12.75" customHeight="1" thickBot="1" x14ac:dyDescent="0.25">
      <c r="A16" s="44"/>
      <c r="B16" s="164"/>
      <c r="C16" s="240"/>
      <c r="D16" s="240"/>
      <c r="E16" s="240"/>
      <c r="F16" s="240"/>
      <c r="G16" s="167"/>
      <c r="H16" s="170"/>
      <c r="I16" s="170"/>
      <c r="J16" s="170"/>
      <c r="K16" s="170"/>
      <c r="L16" s="168"/>
      <c r="M16" s="44"/>
    </row>
    <row r="17" spans="1:13" ht="51.75" thickBot="1" x14ac:dyDescent="0.25">
      <c r="A17" s="44"/>
      <c r="B17" s="164"/>
      <c r="C17" s="500" t="str">
        <f>IF(AND('Allgemeine Angaben'!L8="EPZ",I15&lt;50),"Die Anforderung an 50 elektive bikondyläre Knietotalendoprothesen pro Jahr und operativem Standort an einem EndoProthetikZentrum scheint nicht erfüllt zu werden. Bitte erläutern Sie den Sachverhalt unterhalb. (Zelle I15)",IF(AND('Allgemeine Angaben'!L8="EPZmax",I15&lt;50),"Die Anforderung an 50 elektive bikondyläre Knietotalendoprothesen pro Jahr und operativem Standort an einem EndoProthetikZentrum der Maximalversorgung scheint nicht erfüllt zu werden. Bitte erläutern Sie den Sachverhalt unterhalb. (Zelle I15)",""))</f>
        <v/>
      </c>
      <c r="D17" s="500"/>
      <c r="E17" s="500"/>
      <c r="F17" s="500"/>
      <c r="G17" s="167"/>
      <c r="H17" s="206" t="s">
        <v>122</v>
      </c>
      <c r="I17" s="208" t="s">
        <v>126</v>
      </c>
      <c r="J17" s="206" t="s">
        <v>346</v>
      </c>
      <c r="K17" s="208" t="s">
        <v>347</v>
      </c>
      <c r="L17" s="168"/>
      <c r="M17" s="44"/>
    </row>
    <row r="18" spans="1:13" ht="12.75" customHeight="1" thickBot="1" x14ac:dyDescent="0.25">
      <c r="A18" s="44"/>
      <c r="B18" s="164"/>
      <c r="C18" s="167"/>
      <c r="D18" s="240"/>
      <c r="E18" s="240"/>
      <c r="F18" s="240"/>
      <c r="G18" s="167"/>
      <c r="H18" s="67">
        <f>SUM('2.2.3 Fallzahlen'!AD26:AD27)</f>
        <v>0</v>
      </c>
      <c r="I18" s="67">
        <f>SUM('2.2.3 Fallzahlen'!AD28:AD29)</f>
        <v>0</v>
      </c>
      <c r="J18" s="67">
        <f>SUM('2.2.3 Fallzahlen'!AD30:AD31)</f>
        <v>0</v>
      </c>
      <c r="K18" s="67">
        <f>SUM('2.2.3 Fallzahlen'!AD32:AD33)</f>
        <v>0</v>
      </c>
      <c r="L18" s="168"/>
      <c r="M18" s="44"/>
    </row>
    <row r="19" spans="1:13" ht="22.5" x14ac:dyDescent="0.2">
      <c r="A19" s="44"/>
      <c r="B19" s="164"/>
      <c r="C19" s="500" t="str">
        <f>IF(AND('Allgemeine Angaben'!L8="EPZ",SUM(H11:K11,H18:K18)&lt;51),"Es wird nicht mehr als die Hälfte der Mindestanforderung der endoprothetischen Versorgungen an ein EndoProthetikZentrum durch elektive Eingriffe erbracht.", IF(AND('Allgemeine Angaben'!L8="EPZmax",SUM(H11:K11,H18:K18)&lt;101),"Es wird nicht mehr als die Hälfte der Mindestanforderung der endoprothetischen Versorgungen an ein EndoProthetikZentrum der Maximalversorgung durch elektive Eingriffe erbracht.",""))</f>
        <v/>
      </c>
      <c r="D19" s="500"/>
      <c r="E19" s="500"/>
      <c r="F19" s="500"/>
      <c r="G19" s="167"/>
      <c r="H19" s="66" t="s">
        <v>99</v>
      </c>
      <c r="I19" s="65" t="s">
        <v>99</v>
      </c>
      <c r="J19" s="66" t="s">
        <v>99</v>
      </c>
      <c r="K19" s="65" t="s">
        <v>99</v>
      </c>
      <c r="L19" s="168"/>
      <c r="M19" s="44"/>
    </row>
    <row r="20" spans="1:13" ht="13.5" thickBot="1" x14ac:dyDescent="0.25">
      <c r="A20" s="44"/>
      <c r="B20" s="164"/>
      <c r="C20" s="500"/>
      <c r="D20" s="500"/>
      <c r="E20" s="500"/>
      <c r="F20" s="500"/>
      <c r="G20" s="167"/>
      <c r="H20" s="110">
        <f>'2.2.3 Fallzahlen'!AF26</f>
        <v>0</v>
      </c>
      <c r="I20" s="111">
        <f>'2.2.3 Fallzahlen'!AF28</f>
        <v>0</v>
      </c>
      <c r="J20" s="110">
        <f>'2.2.3 Fallzahlen'!AF30</f>
        <v>0</v>
      </c>
      <c r="K20" s="111">
        <f>'2.2.3 Fallzahlen'!AF32</f>
        <v>0</v>
      </c>
      <c r="L20" s="168"/>
      <c r="M20" s="44"/>
    </row>
    <row r="21" spans="1:13" ht="13.5" customHeight="1" thickBot="1" x14ac:dyDescent="0.25">
      <c r="A21" s="44"/>
      <c r="B21" s="164"/>
      <c r="C21" s="259"/>
      <c r="D21" s="259"/>
      <c r="E21" s="259"/>
      <c r="F21" s="259"/>
      <c r="G21" s="167"/>
      <c r="H21" s="197"/>
      <c r="I21" s="197"/>
      <c r="J21" s="197"/>
      <c r="K21" s="167"/>
      <c r="L21" s="168"/>
      <c r="M21" s="44"/>
    </row>
    <row r="22" spans="1:13" ht="13.5" customHeight="1" thickBot="1" x14ac:dyDescent="0.25">
      <c r="A22" s="44"/>
      <c r="B22" s="164"/>
      <c r="C22" s="259"/>
      <c r="D22" s="259"/>
      <c r="E22" s="259"/>
      <c r="F22" s="259"/>
      <c r="G22" s="167"/>
      <c r="H22" s="507" t="s">
        <v>109</v>
      </c>
      <c r="I22" s="509"/>
      <c r="J22" s="507" t="s">
        <v>110</v>
      </c>
      <c r="K22" s="509"/>
      <c r="L22" s="168"/>
      <c r="M22" s="44"/>
    </row>
    <row r="23" spans="1:13" ht="54.75" customHeight="1" thickBot="1" x14ac:dyDescent="0.25">
      <c r="A23" s="44"/>
      <c r="B23" s="164"/>
      <c r="C23" s="259"/>
      <c r="D23" s="259"/>
      <c r="E23" s="259"/>
      <c r="F23" s="259"/>
      <c r="G23" s="167"/>
      <c r="H23" s="212" t="s">
        <v>856</v>
      </c>
      <c r="I23" s="213" t="s">
        <v>857</v>
      </c>
      <c r="J23" s="207" t="s">
        <v>107</v>
      </c>
      <c r="K23" s="276" t="s">
        <v>108</v>
      </c>
      <c r="L23" s="168"/>
      <c r="M23" s="44"/>
    </row>
    <row r="24" spans="1:13" ht="13.5" customHeight="1" thickBot="1" x14ac:dyDescent="0.25">
      <c r="A24" s="44"/>
      <c r="B24" s="164"/>
      <c r="C24" s="240"/>
      <c r="D24" s="240"/>
      <c r="E24" s="240"/>
      <c r="F24" s="240"/>
      <c r="G24" s="167"/>
      <c r="H24" s="67">
        <f>SUM(F56:G56)</f>
        <v>0</v>
      </c>
      <c r="I24" s="67">
        <f>SUM(I56:J56)</f>
        <v>0</v>
      </c>
      <c r="J24" s="67">
        <f>SUM(F66:G66)</f>
        <v>0</v>
      </c>
      <c r="K24" s="67">
        <f>SUM(I66:J66)</f>
        <v>0</v>
      </c>
      <c r="L24" s="168"/>
      <c r="M24" s="44"/>
    </row>
    <row r="25" spans="1:13" ht="22.5" x14ac:dyDescent="0.2">
      <c r="A25" s="44"/>
      <c r="B25" s="164"/>
      <c r="C25" s="240"/>
      <c r="D25" s="240"/>
      <c r="E25" s="240"/>
      <c r="F25" s="240"/>
      <c r="G25" s="167"/>
      <c r="H25" s="66" t="s">
        <v>99</v>
      </c>
      <c r="I25" s="65" t="s">
        <v>99</v>
      </c>
      <c r="J25" s="66" t="s">
        <v>99</v>
      </c>
      <c r="K25" s="65" t="s">
        <v>99</v>
      </c>
      <c r="L25" s="168"/>
      <c r="M25" s="44"/>
    </row>
    <row r="26" spans="1:13" ht="13.5" thickBot="1" x14ac:dyDescent="0.25">
      <c r="A26" s="44"/>
      <c r="B26" s="164"/>
      <c r="C26" s="240"/>
      <c r="D26" s="240"/>
      <c r="E26" s="240"/>
      <c r="F26" s="240"/>
      <c r="G26" s="197"/>
      <c r="H26" s="277">
        <f>H56</f>
        <v>0</v>
      </c>
      <c r="I26" s="277">
        <f>K56</f>
        <v>0</v>
      </c>
      <c r="J26" s="275">
        <f>H66</f>
        <v>0</v>
      </c>
      <c r="K26" s="277">
        <f>K66</f>
        <v>0</v>
      </c>
      <c r="L26" s="168"/>
      <c r="M26" s="44"/>
    </row>
    <row r="27" spans="1:13" x14ac:dyDescent="0.2">
      <c r="A27" s="44"/>
      <c r="B27" s="164"/>
      <c r="C27" s="240"/>
      <c r="D27" s="240"/>
      <c r="E27" s="240"/>
      <c r="F27" s="240"/>
      <c r="G27" s="197"/>
      <c r="H27" s="65" t="s">
        <v>973</v>
      </c>
      <c r="I27" s="167"/>
      <c r="J27" s="167"/>
      <c r="K27" s="167"/>
      <c r="L27" s="168"/>
      <c r="M27" s="44"/>
    </row>
    <row r="28" spans="1:13" ht="13.5" thickBot="1" x14ac:dyDescent="0.25">
      <c r="A28" s="44"/>
      <c r="B28" s="164"/>
      <c r="C28" s="240"/>
      <c r="D28" s="240"/>
      <c r="E28" s="240"/>
      <c r="F28" s="240"/>
      <c r="G28" s="197"/>
      <c r="H28" s="277">
        <f>D59</f>
        <v>0</v>
      </c>
      <c r="I28" s="167"/>
      <c r="J28" s="167"/>
      <c r="K28" s="167"/>
      <c r="L28" s="168"/>
      <c r="M28" s="44"/>
    </row>
    <row r="29" spans="1:13" ht="13.5" thickBot="1" x14ac:dyDescent="0.25">
      <c r="A29" s="44"/>
      <c r="B29" s="164"/>
      <c r="C29" s="167"/>
      <c r="D29" s="167"/>
      <c r="E29" s="167"/>
      <c r="F29" s="167"/>
      <c r="G29" s="167"/>
      <c r="H29" s="167"/>
      <c r="I29" s="167"/>
      <c r="J29" s="167"/>
      <c r="K29" s="167"/>
      <c r="L29" s="168"/>
      <c r="M29" s="44"/>
    </row>
    <row r="30" spans="1:13" ht="13.5" customHeight="1" thickBot="1" x14ac:dyDescent="0.25">
      <c r="A30" s="44"/>
      <c r="B30" s="164"/>
      <c r="C30" s="167"/>
      <c r="D30" s="167"/>
      <c r="E30" s="167"/>
      <c r="F30" s="167"/>
      <c r="G30" s="167"/>
      <c r="H30" s="507" t="s">
        <v>125</v>
      </c>
      <c r="I30" s="508"/>
      <c r="J30" s="508"/>
      <c r="K30" s="509"/>
      <c r="L30" s="168"/>
      <c r="M30" s="44"/>
    </row>
    <row r="31" spans="1:13" ht="32.25" customHeight="1" thickBot="1" x14ac:dyDescent="0.25">
      <c r="A31" s="44"/>
      <c r="B31" s="164"/>
      <c r="C31" s="167"/>
      <c r="D31" s="167"/>
      <c r="E31" s="167"/>
      <c r="F31" s="167"/>
      <c r="G31" s="167"/>
      <c r="H31" s="468" t="s">
        <v>181</v>
      </c>
      <c r="I31" s="469"/>
      <c r="J31" s="468" t="s">
        <v>185</v>
      </c>
      <c r="K31" s="469"/>
      <c r="L31" s="168"/>
      <c r="M31" s="44"/>
    </row>
    <row r="32" spans="1:13" ht="15.75" customHeight="1" thickBot="1" x14ac:dyDescent="0.25">
      <c r="A32" s="44"/>
      <c r="B32" s="164"/>
      <c r="C32" s="167"/>
      <c r="D32" s="167"/>
      <c r="E32" s="167"/>
      <c r="F32" s="167"/>
      <c r="G32" s="167"/>
      <c r="H32" s="470">
        <f>SUM(F70:G70)</f>
        <v>0</v>
      </c>
      <c r="I32" s="471"/>
      <c r="J32" s="470">
        <f>SUM(I70:J70)</f>
        <v>0</v>
      </c>
      <c r="K32" s="471"/>
      <c r="L32" s="168"/>
      <c r="M32" s="44"/>
    </row>
    <row r="33" spans="1:13" ht="24.75" customHeight="1" x14ac:dyDescent="0.2">
      <c r="A33" s="44"/>
      <c r="B33" s="164"/>
      <c r="C33" s="167"/>
      <c r="D33" s="167"/>
      <c r="E33" s="167"/>
      <c r="F33" s="167"/>
      <c r="G33" s="167"/>
      <c r="H33" s="472" t="s">
        <v>99</v>
      </c>
      <c r="I33" s="473"/>
      <c r="J33" s="472" t="s">
        <v>99</v>
      </c>
      <c r="K33" s="473"/>
      <c r="L33" s="168"/>
      <c r="M33" s="44"/>
    </row>
    <row r="34" spans="1:13" ht="15" customHeight="1" thickBot="1" x14ac:dyDescent="0.25">
      <c r="A34" s="44"/>
      <c r="B34" s="164"/>
      <c r="C34" s="171"/>
      <c r="D34" s="171"/>
      <c r="E34" s="171"/>
      <c r="F34" s="171"/>
      <c r="G34" s="167"/>
      <c r="H34" s="474">
        <f>H70</f>
        <v>0</v>
      </c>
      <c r="I34" s="475"/>
      <c r="J34" s="474">
        <f>K70</f>
        <v>0</v>
      </c>
      <c r="K34" s="475"/>
      <c r="L34" s="168"/>
      <c r="M34" s="44"/>
    </row>
    <row r="35" spans="1:13" ht="13.5" thickBot="1" x14ac:dyDescent="0.25">
      <c r="A35" s="44"/>
      <c r="B35" s="169"/>
      <c r="C35" s="172"/>
      <c r="D35" s="172"/>
      <c r="E35" s="172"/>
      <c r="F35" s="172"/>
      <c r="G35" s="173"/>
      <c r="H35" s="173"/>
      <c r="I35" s="173"/>
      <c r="J35" s="173"/>
      <c r="K35" s="174"/>
      <c r="L35" s="175"/>
      <c r="M35" s="44"/>
    </row>
    <row r="36" spans="1:13" ht="13.5" thickBot="1" x14ac:dyDescent="0.25">
      <c r="A36" s="44"/>
      <c r="B36" s="44"/>
      <c r="C36" s="54"/>
      <c r="D36" s="54"/>
      <c r="E36" s="54"/>
      <c r="F36" s="183"/>
      <c r="G36" s="184"/>
      <c r="H36" s="184"/>
      <c r="I36" s="184"/>
      <c r="J36" s="184"/>
      <c r="K36" s="184"/>
      <c r="L36" s="184"/>
      <c r="M36" s="44"/>
    </row>
    <row r="37" spans="1:13" x14ac:dyDescent="0.2">
      <c r="A37" s="44"/>
      <c r="B37" s="44"/>
      <c r="C37" s="479" t="s">
        <v>721</v>
      </c>
      <c r="D37" s="495" t="s">
        <v>101</v>
      </c>
      <c r="E37" s="44"/>
      <c r="F37" s="481" t="s">
        <v>21</v>
      </c>
      <c r="G37" s="477"/>
      <c r="H37" s="478"/>
      <c r="I37" s="481" t="s">
        <v>20</v>
      </c>
      <c r="J37" s="477"/>
      <c r="K37" s="478"/>
      <c r="L37" s="43"/>
      <c r="M37" s="44"/>
    </row>
    <row r="38" spans="1:13" ht="26.25" thickBot="1" x14ac:dyDescent="0.25">
      <c r="A38" s="44"/>
      <c r="B38" s="44"/>
      <c r="C38" s="480"/>
      <c r="D38" s="496"/>
      <c r="E38" s="44"/>
      <c r="F38" s="22" t="s">
        <v>66</v>
      </c>
      <c r="G38" s="64" t="s">
        <v>67</v>
      </c>
      <c r="H38" s="23" t="str">
        <f>IF('Allgemeine Angaben'!L8=Hilfstabelle!D5,"ohne Beteiligung eines (S-)HO","ohne Beteiligung eines HO")</f>
        <v>ohne Beteiligung eines HO</v>
      </c>
      <c r="I38" s="63" t="s">
        <v>66</v>
      </c>
      <c r="J38" s="64" t="s">
        <v>67</v>
      </c>
      <c r="K38" s="23" t="str">
        <f>IF('Allgemeine Angaben'!L8=Hilfstabelle!D5,"ohne Beteiligung eines (S-)HO","ohne Beteiligung eines HO")</f>
        <v>ohne Beteiligung eines HO</v>
      </c>
      <c r="L38" s="184"/>
      <c r="M38" s="44"/>
    </row>
    <row r="39" spans="1:13" s="44" customFormat="1" ht="13.5" thickBot="1" x14ac:dyDescent="0.25">
      <c r="C39" s="274">
        <f>SUM(F39:K39)</f>
        <v>0</v>
      </c>
      <c r="D39" s="12">
        <f>SUM(G39,J39)</f>
        <v>0</v>
      </c>
      <c r="F39" s="12">
        <f>'2.2.3 Fallzahlen'!AD10</f>
        <v>0</v>
      </c>
      <c r="G39" s="12">
        <f>'2.2.3 Fallzahlen'!AD11</f>
        <v>0</v>
      </c>
      <c r="H39" s="12">
        <f>'2.2.3 Fallzahlen'!AF10</f>
        <v>0</v>
      </c>
      <c r="I39" s="24">
        <f>'2.2.3 Fallzahlen'!AD12</f>
        <v>0</v>
      </c>
      <c r="J39" s="12">
        <f>'2.2.3 Fallzahlen'!AD13</f>
        <v>0</v>
      </c>
      <c r="K39" s="12">
        <f>'2.2.3 Fallzahlen'!AF12</f>
        <v>0</v>
      </c>
      <c r="L39" s="184"/>
    </row>
    <row r="40" spans="1:13" ht="13.5" thickBot="1" x14ac:dyDescent="0.25">
      <c r="A40" s="44"/>
      <c r="B40" s="44"/>
      <c r="C40" s="183"/>
      <c r="D40" s="183"/>
      <c r="E40" s="183"/>
      <c r="F40" s="183"/>
      <c r="G40" s="184"/>
      <c r="H40" s="184"/>
      <c r="I40" s="184"/>
      <c r="J40" s="184"/>
      <c r="K40" s="184"/>
      <c r="L40" s="184"/>
      <c r="M40" s="44"/>
    </row>
    <row r="41" spans="1:13" ht="54.75" customHeight="1" thickBot="1" x14ac:dyDescent="0.25">
      <c r="A41" s="44"/>
      <c r="B41" s="44"/>
      <c r="C41" s="183"/>
      <c r="D41" s="281" t="s">
        <v>981</v>
      </c>
      <c r="E41" s="183"/>
      <c r="F41" s="183"/>
      <c r="G41" s="184"/>
      <c r="H41" s="184"/>
      <c r="I41" s="184"/>
      <c r="J41" s="184"/>
      <c r="K41" s="184"/>
      <c r="L41" s="184"/>
      <c r="M41" s="44"/>
    </row>
    <row r="42" spans="1:13" ht="13.5" thickBot="1" x14ac:dyDescent="0.25">
      <c r="A42" s="44"/>
      <c r="B42" s="44"/>
      <c r="C42" s="183"/>
      <c r="D42" s="12">
        <f>'2.2.3 Fallzahlen'!H20</f>
        <v>0</v>
      </c>
      <c r="E42" s="183"/>
      <c r="F42" s="183"/>
      <c r="G42" s="184"/>
      <c r="H42" s="184"/>
      <c r="I42" s="184"/>
      <c r="J42" s="184"/>
      <c r="K42" s="184"/>
      <c r="L42" s="184"/>
      <c r="M42" s="44"/>
    </row>
    <row r="43" spans="1:13" ht="13.5" thickBot="1" x14ac:dyDescent="0.25">
      <c r="A43" s="44"/>
      <c r="B43" s="44"/>
      <c r="C43" s="183"/>
      <c r="D43" s="183"/>
      <c r="E43" s="183"/>
      <c r="F43" s="183"/>
      <c r="G43" s="184"/>
      <c r="H43" s="184"/>
      <c r="I43" s="184"/>
      <c r="J43" s="184"/>
      <c r="K43" s="184"/>
      <c r="L43" s="184"/>
      <c r="M43" s="44"/>
    </row>
    <row r="44" spans="1:13" ht="51.75" thickBot="1" x14ac:dyDescent="0.25">
      <c r="A44" s="44"/>
      <c r="B44" s="44"/>
      <c r="C44" s="183"/>
      <c r="D44" s="281" t="s">
        <v>982</v>
      </c>
      <c r="E44" s="183"/>
      <c r="F44" s="183"/>
      <c r="G44" s="184"/>
      <c r="H44" s="184"/>
      <c r="I44" s="184"/>
      <c r="J44" s="184"/>
      <c r="K44" s="184"/>
      <c r="L44" s="184"/>
      <c r="M44" s="44"/>
    </row>
    <row r="45" spans="1:13" ht="13.5" thickBot="1" x14ac:dyDescent="0.25">
      <c r="A45" s="44"/>
      <c r="B45" s="44"/>
      <c r="C45" s="183"/>
      <c r="D45" s="12">
        <f>'2.2.3 Fallzahlen'!H21</f>
        <v>0</v>
      </c>
      <c r="E45" s="183"/>
      <c r="F45" s="183"/>
      <c r="G45" s="184"/>
      <c r="H45" s="184"/>
      <c r="I45" s="184"/>
      <c r="J45" s="184"/>
      <c r="K45" s="184"/>
      <c r="L45" s="184"/>
      <c r="M45" s="44"/>
    </row>
    <row r="46" spans="1:13" ht="13.5" thickBot="1" x14ac:dyDescent="0.25">
      <c r="A46" s="44"/>
      <c r="B46" s="44"/>
      <c r="C46" s="183"/>
      <c r="D46" s="183"/>
      <c r="E46" s="183"/>
      <c r="F46" s="183"/>
      <c r="G46" s="184"/>
      <c r="H46" s="184"/>
      <c r="I46" s="184"/>
      <c r="J46" s="184"/>
      <c r="K46" s="184"/>
      <c r="L46" s="184"/>
      <c r="M46" s="44"/>
    </row>
    <row r="47" spans="1:13" x14ac:dyDescent="0.2">
      <c r="A47" s="44"/>
      <c r="B47" s="44"/>
      <c r="C47" s="479" t="s">
        <v>111</v>
      </c>
      <c r="D47" s="495" t="s">
        <v>101</v>
      </c>
      <c r="E47" s="44"/>
      <c r="F47" s="481" t="s">
        <v>21</v>
      </c>
      <c r="G47" s="477"/>
      <c r="H47" s="478"/>
      <c r="I47" s="477" t="s">
        <v>20</v>
      </c>
      <c r="J47" s="477"/>
      <c r="K47" s="478"/>
      <c r="L47" s="43"/>
      <c r="M47" s="44"/>
    </row>
    <row r="48" spans="1:13" ht="26.25" thickBot="1" x14ac:dyDescent="0.25">
      <c r="A48" s="44"/>
      <c r="B48" s="44"/>
      <c r="C48" s="480"/>
      <c r="D48" s="496"/>
      <c r="E48" s="44"/>
      <c r="F48" s="22" t="s">
        <v>66</v>
      </c>
      <c r="G48" s="64" t="s">
        <v>67</v>
      </c>
      <c r="H48" s="23" t="str">
        <f>IF('Allgemeine Angaben'!L8=Hilfstabelle!D5,"ohne Beteiligung eines (S-)HO","ohne Beteiligung eines HO")</f>
        <v>ohne Beteiligung eines HO</v>
      </c>
      <c r="I48" s="63" t="s">
        <v>66</v>
      </c>
      <c r="J48" s="64" t="s">
        <v>67</v>
      </c>
      <c r="K48" s="23" t="str">
        <f>IF('Allgemeine Angaben'!L8=Hilfstabelle!D5,"ohne Beteiligung eines (S-)HO","ohne Beteiligung eines HO")</f>
        <v>ohne Beteiligung eines HO</v>
      </c>
      <c r="L48" s="184"/>
      <c r="M48" s="44"/>
    </row>
    <row r="49" spans="1:13" s="44" customFormat="1" ht="13.5" thickBot="1" x14ac:dyDescent="0.25">
      <c r="C49" s="274">
        <f>SUM(F49:K49)</f>
        <v>0</v>
      </c>
      <c r="D49" s="12">
        <f>SUM(G49,J49)</f>
        <v>0</v>
      </c>
      <c r="F49" s="12">
        <f>'2.2.3 Fallzahlen'!AD14</f>
        <v>0</v>
      </c>
      <c r="G49" s="12">
        <f>'2.2.3 Fallzahlen'!AD15</f>
        <v>0</v>
      </c>
      <c r="H49" s="12">
        <f>'2.2.3 Fallzahlen'!AF14</f>
        <v>0</v>
      </c>
      <c r="I49" s="24">
        <f>'2.2.3 Fallzahlen'!AD16</f>
        <v>0</v>
      </c>
      <c r="J49" s="12">
        <f>'2.2.3 Fallzahlen'!AD17</f>
        <v>0</v>
      </c>
      <c r="K49" s="12">
        <f>'2.2.3 Fallzahlen'!AF16</f>
        <v>0</v>
      </c>
      <c r="L49" s="184"/>
    </row>
    <row r="50" spans="1:13" s="44" customFormat="1" ht="13.5" thickBot="1" x14ac:dyDescent="0.25">
      <c r="L50" s="184"/>
    </row>
    <row r="51" spans="1:13" ht="52.5" customHeight="1" thickBot="1" x14ac:dyDescent="0.25">
      <c r="A51" s="44"/>
      <c r="B51" s="44"/>
      <c r="C51" s="499"/>
      <c r="D51" s="282" t="s">
        <v>344</v>
      </c>
      <c r="E51" s="44"/>
      <c r="F51" s="482" t="s">
        <v>21</v>
      </c>
      <c r="G51" s="483"/>
      <c r="H51" s="484"/>
      <c r="I51" s="510" t="s">
        <v>20</v>
      </c>
      <c r="J51" s="510"/>
      <c r="K51" s="511"/>
      <c r="L51" s="184"/>
      <c r="M51" s="44"/>
    </row>
    <row r="52" spans="1:13" ht="13.5" thickBot="1" x14ac:dyDescent="0.25">
      <c r="A52" s="44"/>
      <c r="B52" s="44"/>
      <c r="C52" s="499"/>
      <c r="D52" s="12">
        <f>SUM(F52:K52)</f>
        <v>0</v>
      </c>
      <c r="E52" s="44"/>
      <c r="F52" s="482">
        <f>'2.2.3 Fallzahlen'!H23</f>
        <v>0</v>
      </c>
      <c r="G52" s="483"/>
      <c r="H52" s="484"/>
      <c r="I52" s="482">
        <f>'2.2.3 Fallzahlen'!H24</f>
        <v>0</v>
      </c>
      <c r="J52" s="483"/>
      <c r="K52" s="484"/>
      <c r="L52" s="184"/>
      <c r="M52" s="44"/>
    </row>
    <row r="53" spans="1:13" ht="13.5" thickBot="1" x14ac:dyDescent="0.25">
      <c r="A53" s="44"/>
      <c r="B53" s="44"/>
      <c r="C53" s="183"/>
      <c r="D53" s="183"/>
      <c r="E53" s="183"/>
      <c r="F53" s="183"/>
      <c r="G53" s="184"/>
      <c r="H53" s="184"/>
      <c r="I53" s="184"/>
      <c r="J53" s="184"/>
      <c r="K53" s="184"/>
      <c r="L53" s="184"/>
      <c r="M53" s="44"/>
    </row>
    <row r="54" spans="1:13" x14ac:dyDescent="0.2">
      <c r="A54" s="44"/>
      <c r="B54" s="44"/>
      <c r="C54" s="479" t="s">
        <v>855</v>
      </c>
      <c r="D54" s="495" t="s">
        <v>101</v>
      </c>
      <c r="E54" s="44"/>
      <c r="F54" s="481" t="s">
        <v>21</v>
      </c>
      <c r="G54" s="477"/>
      <c r="H54" s="478"/>
      <c r="I54" s="481" t="s">
        <v>20</v>
      </c>
      <c r="J54" s="477"/>
      <c r="K54" s="478"/>
      <c r="L54" s="43"/>
      <c r="M54" s="44"/>
    </row>
    <row r="55" spans="1:13" ht="36.75" thickBot="1" x14ac:dyDescent="0.25">
      <c r="A55" s="44"/>
      <c r="B55" s="44"/>
      <c r="C55" s="480"/>
      <c r="D55" s="496"/>
      <c r="E55" s="44"/>
      <c r="F55" s="22" t="s">
        <v>66</v>
      </c>
      <c r="G55" s="64" t="s">
        <v>67</v>
      </c>
      <c r="H55" s="26" t="str">
        <f>IF('Allgemeine Angaben'!L8=Hilfstabelle!D5,"ohne Beteiligung eines (S-)HO - Notfalloperationen","ohne Beteiligung eines HO - Notfalloperationen")</f>
        <v>ohne Beteiligung eines HO - Notfalloperationen</v>
      </c>
      <c r="I55" s="22" t="s">
        <v>66</v>
      </c>
      <c r="J55" s="64" t="s">
        <v>67</v>
      </c>
      <c r="K55" s="26" t="str">
        <f>IF('Allgemeine Angaben'!L8=Hilfstabelle!D5,"ohne Beteiligung eines (S-)HO - Notfalloperationen","ohne Beteiligung eines HO - Notfalloperationen")</f>
        <v>ohne Beteiligung eines HO - Notfalloperationen</v>
      </c>
      <c r="L55" s="184"/>
      <c r="M55" s="44"/>
    </row>
    <row r="56" spans="1:13" s="44" customFormat="1" ht="13.5" thickBot="1" x14ac:dyDescent="0.25">
      <c r="C56" s="206">
        <f>SUM(F56:K56)</f>
        <v>0</v>
      </c>
      <c r="D56" s="12">
        <f>SUM(G56,J56)</f>
        <v>0</v>
      </c>
      <c r="F56" s="25">
        <f>'2.2.3 Fallzahlen'!AD63</f>
        <v>0</v>
      </c>
      <c r="G56" s="25">
        <f>'2.2.3 Fallzahlen'!AD64</f>
        <v>0</v>
      </c>
      <c r="H56" s="25">
        <f>'2.2.3 Fallzahlen'!AF63</f>
        <v>0</v>
      </c>
      <c r="I56" s="25">
        <f>'2.2.3 Fallzahlen'!AD65</f>
        <v>0</v>
      </c>
      <c r="J56" s="25">
        <f>'2.2.3 Fallzahlen'!AD66</f>
        <v>0</v>
      </c>
      <c r="K56" s="12">
        <f>'2.2.3 Fallzahlen'!AF65</f>
        <v>0</v>
      </c>
      <c r="L56" s="184"/>
    </row>
    <row r="57" spans="1:13" ht="13.5" thickBot="1" x14ac:dyDescent="0.25">
      <c r="A57" s="44"/>
      <c r="B57" s="44"/>
      <c r="C57" s="183"/>
      <c r="D57" s="183"/>
      <c r="E57" s="183"/>
      <c r="F57" s="183"/>
      <c r="G57" s="184"/>
      <c r="H57" s="184"/>
      <c r="I57" s="184"/>
      <c r="J57" s="184"/>
      <c r="K57" s="184"/>
      <c r="L57" s="184"/>
      <c r="M57" s="44"/>
    </row>
    <row r="58" spans="1:13" ht="51.75" thickBot="1" x14ac:dyDescent="0.25">
      <c r="A58" s="44"/>
      <c r="B58" s="44"/>
      <c r="C58" s="183"/>
      <c r="D58" s="281" t="s">
        <v>972</v>
      </c>
      <c r="E58" s="183"/>
      <c r="F58" s="183"/>
      <c r="G58" s="184"/>
      <c r="H58" s="184"/>
      <c r="I58" s="184"/>
      <c r="J58" s="184"/>
      <c r="K58" s="184"/>
      <c r="L58" s="184"/>
      <c r="M58" s="44"/>
    </row>
    <row r="59" spans="1:13" ht="13.5" thickBot="1" x14ac:dyDescent="0.25">
      <c r="A59" s="44"/>
      <c r="B59" s="44"/>
      <c r="C59" s="183"/>
      <c r="D59" s="12">
        <f>'2.2.3 Fallzahlen'!H69</f>
        <v>0</v>
      </c>
      <c r="E59" s="183"/>
      <c r="F59" s="183"/>
      <c r="G59" s="184"/>
      <c r="H59" s="184"/>
      <c r="I59" s="184"/>
      <c r="J59" s="184"/>
      <c r="K59" s="184"/>
      <c r="L59" s="184"/>
      <c r="M59" s="44"/>
    </row>
    <row r="60" spans="1:13" ht="13.5" thickBot="1" x14ac:dyDescent="0.25">
      <c r="A60" s="44"/>
      <c r="B60" s="44"/>
      <c r="C60" s="183"/>
      <c r="D60" s="183"/>
      <c r="E60" s="183"/>
      <c r="F60" s="183"/>
      <c r="G60" s="184"/>
      <c r="H60" s="184"/>
      <c r="I60" s="184"/>
      <c r="J60" s="184"/>
      <c r="K60" s="184"/>
      <c r="L60" s="184"/>
      <c r="M60" s="44"/>
    </row>
    <row r="61" spans="1:13" s="44" customFormat="1" ht="59.25" customHeight="1" thickBot="1" x14ac:dyDescent="0.25">
      <c r="C61" s="499"/>
      <c r="D61" s="281" t="s">
        <v>858</v>
      </c>
    </row>
    <row r="62" spans="1:13" s="44" customFormat="1" ht="13.5" thickBot="1" x14ac:dyDescent="0.25">
      <c r="C62" s="499"/>
      <c r="D62" s="12">
        <f>'2.2.3 Fallzahlen'!H70</f>
        <v>0</v>
      </c>
    </row>
    <row r="63" spans="1:13" ht="13.5" thickBot="1" x14ac:dyDescent="0.25">
      <c r="A63" s="44"/>
      <c r="B63" s="44"/>
      <c r="C63" s="183"/>
      <c r="D63" s="183"/>
      <c r="E63" s="183"/>
      <c r="F63" s="183"/>
      <c r="G63" s="184"/>
      <c r="H63" s="184"/>
      <c r="I63" s="184"/>
      <c r="J63" s="184"/>
      <c r="K63" s="184"/>
      <c r="L63" s="184"/>
      <c r="M63" s="44"/>
    </row>
    <row r="64" spans="1:13" x14ac:dyDescent="0.2">
      <c r="A64" s="44"/>
      <c r="B64" s="44"/>
      <c r="C64" s="479" t="s">
        <v>112</v>
      </c>
      <c r="D64" s="497" t="s">
        <v>101</v>
      </c>
      <c r="E64" s="44"/>
      <c r="F64" s="476" t="s">
        <v>52</v>
      </c>
      <c r="G64" s="477"/>
      <c r="H64" s="478"/>
      <c r="I64" s="476" t="s">
        <v>53</v>
      </c>
      <c r="J64" s="477"/>
      <c r="K64" s="478"/>
      <c r="L64" s="43"/>
      <c r="M64" s="44"/>
    </row>
    <row r="65" spans="1:14" ht="36.75" thickBot="1" x14ac:dyDescent="0.25">
      <c r="A65" s="44"/>
      <c r="B65" s="44"/>
      <c r="C65" s="480"/>
      <c r="D65" s="498"/>
      <c r="E65" s="44"/>
      <c r="F65" s="22" t="s">
        <v>66</v>
      </c>
      <c r="G65" s="64" t="s">
        <v>67</v>
      </c>
      <c r="H65" s="26" t="str">
        <f>IF('Allgemeine Angaben'!L8=Hilfstabelle!D5,"ohne Beteiligung eines (S-)HO - Notfalloperationen","ohne Beteiligung eines HO - Notfalloperationen")</f>
        <v>ohne Beteiligung eines HO - Notfalloperationen</v>
      </c>
      <c r="I65" s="22" t="s">
        <v>66</v>
      </c>
      <c r="J65" s="64" t="s">
        <v>67</v>
      </c>
      <c r="K65" s="26" t="str">
        <f>IF('Allgemeine Angaben'!L8=Hilfstabelle!D5,"ohne Beteiligung eines (S-)HO - Notfalloperationen","ohne Beteiligung eines HO - Notfalloperationen")</f>
        <v>ohne Beteiligung eines HO - Notfalloperationen</v>
      </c>
      <c r="L65" s="75"/>
      <c r="M65" s="44"/>
    </row>
    <row r="66" spans="1:14" ht="13.5" thickBot="1" x14ac:dyDescent="0.25">
      <c r="A66" s="44"/>
      <c r="B66" s="44"/>
      <c r="C66" s="206">
        <f>SUM(F66:K66)</f>
        <v>0</v>
      </c>
      <c r="D66" s="12">
        <f>SUM(G66,J66)</f>
        <v>0</v>
      </c>
      <c r="E66" s="44"/>
      <c r="F66" s="25">
        <f>'2.2.3 Fallzahlen'!AD72</f>
        <v>0</v>
      </c>
      <c r="G66" s="25">
        <f>'2.2.3 Fallzahlen'!AD73</f>
        <v>0</v>
      </c>
      <c r="H66" s="25">
        <f>'2.2.3 Fallzahlen'!AF72</f>
        <v>0</v>
      </c>
      <c r="I66" s="25">
        <f>'2.2.3 Fallzahlen'!AD74</f>
        <v>0</v>
      </c>
      <c r="J66" s="12">
        <f>'2.2.3 Fallzahlen'!AD75</f>
        <v>0</v>
      </c>
      <c r="K66" s="12">
        <f>'2.2.3 Fallzahlen'!AF74</f>
        <v>0</v>
      </c>
      <c r="L66" s="184"/>
      <c r="M66" s="44"/>
    </row>
    <row r="67" spans="1:14" ht="13.5" thickBot="1" x14ac:dyDescent="0.25">
      <c r="A67" s="44"/>
      <c r="B67" s="44"/>
      <c r="C67" s="183"/>
      <c r="D67" s="183"/>
      <c r="E67" s="183"/>
      <c r="F67" s="183"/>
      <c r="G67" s="184"/>
      <c r="H67" s="184"/>
      <c r="I67" s="184"/>
      <c r="J67" s="184"/>
      <c r="K67" s="184"/>
      <c r="L67" s="184"/>
      <c r="M67" s="44"/>
    </row>
    <row r="68" spans="1:14" x14ac:dyDescent="0.2">
      <c r="A68" s="44"/>
      <c r="B68" s="44"/>
      <c r="C68" s="479" t="s">
        <v>348</v>
      </c>
      <c r="D68" s="497" t="s">
        <v>101</v>
      </c>
      <c r="E68" s="44"/>
      <c r="F68" s="481" t="s">
        <v>21</v>
      </c>
      <c r="G68" s="477"/>
      <c r="H68" s="478"/>
      <c r="I68" s="481" t="s">
        <v>20</v>
      </c>
      <c r="J68" s="477"/>
      <c r="K68" s="478"/>
      <c r="L68" s="43"/>
      <c r="M68" s="44"/>
    </row>
    <row r="69" spans="1:14" ht="36.75" thickBot="1" x14ac:dyDescent="0.25">
      <c r="A69" s="44"/>
      <c r="B69" s="44"/>
      <c r="C69" s="480"/>
      <c r="D69" s="498"/>
      <c r="E69" s="44"/>
      <c r="F69" s="22" t="s">
        <v>66</v>
      </c>
      <c r="G69" s="64" t="s">
        <v>67</v>
      </c>
      <c r="H69" s="26" t="str">
        <f>IF('Allgemeine Angaben'!L8=Hilfstabelle!D5,"ohne Beteiligung eines (S-)HO - Notfalloperationen","ohne Beteiligung eines HO - Notfalloperationen")</f>
        <v>ohne Beteiligung eines HO - Notfalloperationen</v>
      </c>
      <c r="I69" s="22" t="s">
        <v>66</v>
      </c>
      <c r="J69" s="64" t="s">
        <v>67</v>
      </c>
      <c r="K69" s="26" t="str">
        <f>IF('Allgemeine Angaben'!L8=Hilfstabelle!D5,"ohne Beteiligung eines (S-)HO - Notfalloperationen","ohne Beteiligung eines HO - Notfalloperationen")</f>
        <v>ohne Beteiligung eines HO - Notfalloperationen</v>
      </c>
      <c r="L69" s="75"/>
      <c r="M69" s="44"/>
    </row>
    <row r="70" spans="1:14" ht="13.5" thickBot="1" x14ac:dyDescent="0.25">
      <c r="A70" s="44"/>
      <c r="B70" s="44"/>
      <c r="C70" s="206">
        <f>SUM(F70:K70)</f>
        <v>0</v>
      </c>
      <c r="D70" s="12">
        <f>SUM(G70,J70)</f>
        <v>0</v>
      </c>
      <c r="E70" s="44"/>
      <c r="F70" s="4">
        <f>'2.2.3 Fallzahlen'!AD76</f>
        <v>0</v>
      </c>
      <c r="G70" s="5">
        <f>'2.2.3 Fallzahlen'!AD77</f>
        <v>0</v>
      </c>
      <c r="H70" s="12">
        <f>'2.2.3 Fallzahlen'!AF76</f>
        <v>0</v>
      </c>
      <c r="I70" s="6">
        <f>'2.2.3 Fallzahlen'!AD78</f>
        <v>0</v>
      </c>
      <c r="J70" s="5">
        <f>'2.2.3 Fallzahlen'!AD79</f>
        <v>0</v>
      </c>
      <c r="K70" s="12">
        <f>'2.2.3 Fallzahlen'!AF78</f>
        <v>0</v>
      </c>
      <c r="L70" s="184"/>
      <c r="M70" s="44"/>
    </row>
    <row r="71" spans="1:14" ht="13.5" thickBot="1" x14ac:dyDescent="0.25">
      <c r="A71" s="44"/>
      <c r="B71" s="44"/>
      <c r="C71" s="183"/>
      <c r="D71" s="183"/>
      <c r="E71" s="183"/>
      <c r="F71" s="183"/>
      <c r="G71" s="184"/>
      <c r="H71" s="184"/>
      <c r="I71" s="184"/>
      <c r="J71" s="184"/>
      <c r="K71" s="184"/>
      <c r="L71" s="184"/>
      <c r="M71" s="44"/>
    </row>
    <row r="72" spans="1:14" ht="29.25" customHeight="1" x14ac:dyDescent="0.2">
      <c r="A72" s="44"/>
      <c r="B72" s="44"/>
      <c r="C72" s="479" t="s">
        <v>114</v>
      </c>
      <c r="D72" s="497" t="s">
        <v>101</v>
      </c>
      <c r="E72" s="44"/>
      <c r="F72" s="502" t="s">
        <v>127</v>
      </c>
      <c r="G72" s="503"/>
      <c r="H72" s="504"/>
      <c r="I72" s="502" t="s">
        <v>128</v>
      </c>
      <c r="J72" s="503"/>
      <c r="K72" s="504"/>
      <c r="L72" s="184"/>
      <c r="M72" s="44"/>
    </row>
    <row r="73" spans="1:14" ht="37.5" customHeight="1" thickBot="1" x14ac:dyDescent="0.25">
      <c r="A73" s="44"/>
      <c r="B73" s="44"/>
      <c r="C73" s="480"/>
      <c r="D73" s="498"/>
      <c r="E73" s="44"/>
      <c r="F73" s="22" t="s">
        <v>66</v>
      </c>
      <c r="G73" s="64" t="s">
        <v>67</v>
      </c>
      <c r="H73" s="26" t="str">
        <f>IF('Allgemeine Angaben'!L8=Hilfstabelle!D5,"ohne Beteiligung eines (S-)HO - Notfalloperationen","ohne Beteiligung eines HO - Notfalloperationen")</f>
        <v>ohne Beteiligung eines HO - Notfalloperationen</v>
      </c>
      <c r="I73" s="22" t="s">
        <v>66</v>
      </c>
      <c r="J73" s="64" t="s">
        <v>67</v>
      </c>
      <c r="K73" s="26" t="str">
        <f>IF('Allgemeine Angaben'!L8=Hilfstabelle!D5,"ohne Beteiligung eines (S-)HO - Notfalloperationen","ohne Beteiligung eines HO - Notfalloperationen")</f>
        <v>ohne Beteiligung eines HO - Notfalloperationen</v>
      </c>
      <c r="L73" s="184"/>
      <c r="M73" s="44"/>
    </row>
    <row r="74" spans="1:14" ht="13.5" thickBot="1" x14ac:dyDescent="0.25">
      <c r="A74" s="44"/>
      <c r="B74" s="44"/>
      <c r="C74" s="206">
        <f>SUM(F74:K74)</f>
        <v>0</v>
      </c>
      <c r="D74" s="12">
        <f>SUM(G74,J74)</f>
        <v>0</v>
      </c>
      <c r="E74" s="44"/>
      <c r="F74" s="25">
        <f>'2.2.3 Fallzahlen'!AD26+'2.2.3 Fallzahlen'!AD28</f>
        <v>0</v>
      </c>
      <c r="G74" s="27">
        <f>'2.2.3 Fallzahlen'!AD27+'2.2.3 Fallzahlen'!AD29</f>
        <v>0</v>
      </c>
      <c r="H74" s="96">
        <f>'2.2.3 Fallzahlen'!AF26+'2.2.3 Fallzahlen'!AF28</f>
        <v>0</v>
      </c>
      <c r="I74" s="25">
        <f>'2.2.3 Fallzahlen'!AD30+'2.2.3 Fallzahlen'!AD32</f>
        <v>0</v>
      </c>
      <c r="J74" s="27">
        <f>'2.2.3 Fallzahlen'!AD31+'2.2.3 Fallzahlen'!AD33</f>
        <v>0</v>
      </c>
      <c r="K74" s="14">
        <f>'2.2.3 Fallzahlen'!AF30+'2.2.3 Fallzahlen'!AF32</f>
        <v>0</v>
      </c>
      <c r="L74" s="184"/>
      <c r="M74" s="44"/>
    </row>
    <row r="75" spans="1:14" x14ac:dyDescent="0.2">
      <c r="A75" s="44"/>
      <c r="B75" s="44"/>
      <c r="C75" s="55"/>
      <c r="D75" s="44"/>
      <c r="E75" s="44"/>
      <c r="F75" s="44"/>
      <c r="G75" s="44"/>
      <c r="H75" s="44"/>
      <c r="I75" s="44"/>
      <c r="J75" s="44"/>
      <c r="K75" s="44"/>
      <c r="L75" s="44"/>
      <c r="M75" s="44"/>
    </row>
    <row r="76" spans="1:14" x14ac:dyDescent="0.2">
      <c r="C76" s="105" t="str">
        <f>IF('Allgemeine Angaben'!L8=Hilfstabelle!D5,"Fallzahlen der (Senior-) Hauptoperateure:","Fallzahlen der Hauptoperateure:")</f>
        <v>Fallzahlen der Hauptoperateure:</v>
      </c>
    </row>
    <row r="77" spans="1:14" ht="13.5" thickBot="1" x14ac:dyDescent="0.25">
      <c r="A77" s="44"/>
      <c r="B77" s="49"/>
      <c r="C77" s="49"/>
      <c r="D77" s="49"/>
      <c r="E77" s="45"/>
      <c r="F77" s="45"/>
      <c r="G77" s="45"/>
      <c r="H77" s="45"/>
      <c r="I77" s="45"/>
      <c r="J77" s="45"/>
      <c r="K77" s="267"/>
      <c r="L77" s="44"/>
      <c r="M77" s="44"/>
    </row>
    <row r="78" spans="1:14" ht="63.75" x14ac:dyDescent="0.2">
      <c r="A78" s="44"/>
      <c r="C78" s="151" t="s">
        <v>23</v>
      </c>
      <c r="D78" s="152" t="s">
        <v>285</v>
      </c>
      <c r="E78" s="60"/>
      <c r="F78" s="152" t="s">
        <v>102</v>
      </c>
      <c r="G78" s="152" t="s">
        <v>343</v>
      </c>
      <c r="H78" s="505" t="s">
        <v>345</v>
      </c>
      <c r="I78" s="506"/>
      <c r="J78" s="152" t="s">
        <v>980</v>
      </c>
      <c r="K78" s="150" t="s">
        <v>100</v>
      </c>
      <c r="N78" s="60"/>
    </row>
    <row r="79" spans="1:14" ht="27.6" customHeight="1" x14ac:dyDescent="0.2">
      <c r="A79" s="44"/>
      <c r="C79" s="176" t="str">
        <f>IF('Allgemeine Angaben'!E19&lt;&gt;"",'Allgemeine Angaben'!E19,"")</f>
        <v/>
      </c>
      <c r="D79" s="74" t="str">
        <f>IF('Allgemeine Angaben'!G19&lt;&gt;"",'Allgemeine Angaben'!G19,"")</f>
        <v/>
      </c>
      <c r="E79" s="60"/>
      <c r="F79" s="74" t="str">
        <f>IF('Allgemeine Angaben'!H19&lt;&gt;"",'Allgemeine Angaben'!H19,"")</f>
        <v/>
      </c>
      <c r="G79" s="74" t="str">
        <f>IF('Allgemeine Angaben'!I19&lt;&gt;"",'Allgemeine Angaben'!I19,"")</f>
        <v/>
      </c>
      <c r="H79" s="433" t="str">
        <f>IF(SUM('2.2.3 Fallzahlen'!E18,'2.2.3 Fallzahlen'!E34,'2.2.3 Fallzahlen'!E67,'2.2.3 Fallzahlen'!E72:E75)=0,"",SUM('2.2.3 Fallzahlen'!E18,'2.2.3 Fallzahlen'!E34,'2.2.3 Fallzahlen'!E67,'2.2.3 Fallzahlen'!E72:E75))</f>
        <v/>
      </c>
      <c r="I79" s="433"/>
      <c r="J79" s="271" t="str">
        <f>IF(AND(SUM('2.2.3 Fallzahlen'!E$14:E$17,'2.2.3 Fallzahlen'!E$30:E$33,'2.2.3 Fallzahlen'!E$72:E$75)=0,COUNTBLANK('2.2.3 Fallzahlen'!E$14:E$17)+COUNTBLANK('2.2.3 Fallzahlen'!E$30:E$33)+COUNTBLANK('2.2.3 Fallzahlen'!E$72:E$75)&lt;&gt;0),"",SUM('2.2.3 Fallzahlen'!E$14:E$17,'2.2.3 Fallzahlen'!E$30:E$33,'2.2.3 Fallzahlen'!E$72:E$75))</f>
        <v/>
      </c>
      <c r="K79" s="95" t="str">
        <f>IF(AND(SUM('2.2.3 Fallzahlen'!E$11,'2.2.3 Fallzahlen'!E$13,'2.2.3 Fallzahlen'!E$15,'2.2.3 Fallzahlen'!E$17,'2.2.3 Fallzahlen'!E$27,'2.2.3 Fallzahlen'!E$29,'2.2.3 Fallzahlen'!E$31,'2.2.3 Fallzahlen'!E$33,'2.2.3 Fallzahlen'!E$64,'2.2.3 Fallzahlen'!E$66,'2.2.3 Fallzahlen'!E$73,'2.2.3 Fallzahlen'!E$75)=0,COUNTBLANK('2.2.3 Fallzahlen'!E$11)+COUNTBLANK('2.2.3 Fallzahlen'!E$13)+COUNTBLANK('2.2.3 Fallzahlen'!E$15)+COUNTBLANK('2.2.3 Fallzahlen'!E$17)+COUNTBLANK('2.2.3 Fallzahlen'!E$27)+COUNTBLANK('2.2.3 Fallzahlen'!E$29)+COUNTBLANK('2.2.3 Fallzahlen'!E$31)+COUNTBLANK('2.2.3 Fallzahlen'!E$33)+COUNTBLANK('2.2.3 Fallzahlen'!E$64)+COUNTBLANK('2.2.3 Fallzahlen'!E$66)+COUNTBLANK('2.2.3 Fallzahlen'!E$73)+COUNTBLANK('2.2.3 Fallzahlen'!E$75)&lt;&gt;0),"",SUM('2.2.3 Fallzahlen'!E$11,'2.2.3 Fallzahlen'!E$13,'2.2.3 Fallzahlen'!E$15,'2.2.3 Fallzahlen'!E$17,'2.2.3 Fallzahlen'!E$27,'2.2.3 Fallzahlen'!E$29,'2.2.3 Fallzahlen'!E$31,'2.2.3 Fallzahlen'!E$33,'2.2.3 Fallzahlen'!E$64,'2.2.3 Fallzahlen'!E$66,'2.2.3 Fallzahlen'!E$73,'2.2.3 Fallzahlen'!E$75))</f>
        <v/>
      </c>
      <c r="N79" s="204">
        <f>IF(AND(Zusammenfassung!D79="SHO",OR(Zusammenfassung!H79&lt;100,Zusammenfassung!H79="")),1,IF(AND(Zusammenfassung!D79="HO",OR(Zusammenfassung!H79&lt;50,Zusammenfassung!H79="")),1,0))</f>
        <v>0</v>
      </c>
    </row>
    <row r="80" spans="1:14" ht="27.6" customHeight="1" x14ac:dyDescent="0.2">
      <c r="A80" s="44"/>
      <c r="C80" s="176" t="str">
        <f>IF('Allgemeine Angaben'!E20&lt;&gt;"",'Allgemeine Angaben'!E20,"")</f>
        <v/>
      </c>
      <c r="D80" s="74" t="str">
        <f>IF('Allgemeine Angaben'!G20&lt;&gt;"",'Allgemeine Angaben'!G20,"")</f>
        <v/>
      </c>
      <c r="E80" s="60"/>
      <c r="F80" s="74" t="str">
        <f>IF('Allgemeine Angaben'!H20&lt;&gt;"",'Allgemeine Angaben'!H20,"")</f>
        <v/>
      </c>
      <c r="G80" s="74" t="str">
        <f>IF('Allgemeine Angaben'!I20&lt;&gt;"",'Allgemeine Angaben'!I20,"")</f>
        <v/>
      </c>
      <c r="H80" s="433" t="str">
        <f>IF(SUM('2.2.3 Fallzahlen'!F18,'2.2.3 Fallzahlen'!F34,'2.2.3 Fallzahlen'!F67,'2.2.3 Fallzahlen'!F72:F75)=0,"",SUM('2.2.3 Fallzahlen'!F18,'2.2.3 Fallzahlen'!F34,'2.2.3 Fallzahlen'!F67,'2.2.3 Fallzahlen'!F72:F75))</f>
        <v/>
      </c>
      <c r="I80" s="433"/>
      <c r="J80" s="271" t="str">
        <f>IF(AND(SUM('2.2.3 Fallzahlen'!F$14:F$17,'2.2.3 Fallzahlen'!F$30:F$33,'2.2.3 Fallzahlen'!F$72:F$75)=0,COUNTBLANK('2.2.3 Fallzahlen'!F$14:F$17)+COUNTBLANK('2.2.3 Fallzahlen'!F$30:F$33)+COUNTBLANK('2.2.3 Fallzahlen'!F$72:F$75)&lt;&gt;0),"",SUM('2.2.3 Fallzahlen'!F$14:F$17,'2.2.3 Fallzahlen'!F$30:F$33,'2.2.3 Fallzahlen'!F$72:F$75))</f>
        <v/>
      </c>
      <c r="K80" s="95" t="str">
        <f>IF(AND(SUM('2.2.3 Fallzahlen'!F$11,'2.2.3 Fallzahlen'!F$13,'2.2.3 Fallzahlen'!F$15,'2.2.3 Fallzahlen'!F$17,'2.2.3 Fallzahlen'!F$27,'2.2.3 Fallzahlen'!F$29,'2.2.3 Fallzahlen'!F$31,'2.2.3 Fallzahlen'!F$33,'2.2.3 Fallzahlen'!F$64,'2.2.3 Fallzahlen'!F$66,'2.2.3 Fallzahlen'!F$73,'2.2.3 Fallzahlen'!F$75)=0,COUNTBLANK('2.2.3 Fallzahlen'!F$11)+COUNTBLANK('2.2.3 Fallzahlen'!F$13)+COUNTBLANK('2.2.3 Fallzahlen'!F$15)+COUNTBLANK('2.2.3 Fallzahlen'!F$17)+COUNTBLANK('2.2.3 Fallzahlen'!F$27)+COUNTBLANK('2.2.3 Fallzahlen'!F$29)+COUNTBLANK('2.2.3 Fallzahlen'!F$31)+COUNTBLANK('2.2.3 Fallzahlen'!F$33)+COUNTBLANK('2.2.3 Fallzahlen'!F$64)+COUNTBLANK('2.2.3 Fallzahlen'!F$66)+COUNTBLANK('2.2.3 Fallzahlen'!F$73)+COUNTBLANK('2.2.3 Fallzahlen'!F$75)&lt;&gt;0),"",SUM('2.2.3 Fallzahlen'!F$11,'2.2.3 Fallzahlen'!F$13,'2.2.3 Fallzahlen'!F$15,'2.2.3 Fallzahlen'!F$17,'2.2.3 Fallzahlen'!F$27,'2.2.3 Fallzahlen'!F$29,'2.2.3 Fallzahlen'!F$31,'2.2.3 Fallzahlen'!F$33,'2.2.3 Fallzahlen'!F$64,'2.2.3 Fallzahlen'!F$66,'2.2.3 Fallzahlen'!F$73,'2.2.3 Fallzahlen'!F$75))</f>
        <v/>
      </c>
      <c r="N80" s="204">
        <f>IF(AND(Zusammenfassung!D80="SHO",OR(Zusammenfassung!H80&lt;100,Zusammenfassung!H80="")),1,IF(AND(Zusammenfassung!D80="HO",OR(Zusammenfassung!H80&lt;50,Zusammenfassung!H80="")),1,0))</f>
        <v>0</v>
      </c>
    </row>
    <row r="81" spans="1:14" ht="27.6" customHeight="1" x14ac:dyDescent="0.2">
      <c r="A81" s="44"/>
      <c r="C81" s="176" t="str">
        <f>IF('Allgemeine Angaben'!E21&lt;&gt;"",'Allgemeine Angaben'!E21,"")</f>
        <v/>
      </c>
      <c r="D81" s="74" t="str">
        <f>IF('Allgemeine Angaben'!G21&lt;&gt;"",'Allgemeine Angaben'!G21,"")</f>
        <v/>
      </c>
      <c r="E81" s="60"/>
      <c r="F81" s="74" t="str">
        <f>IF('Allgemeine Angaben'!H21&lt;&gt;"",'Allgemeine Angaben'!H21,"")</f>
        <v/>
      </c>
      <c r="G81" s="74" t="str">
        <f>IF('Allgemeine Angaben'!I21&lt;&gt;"",'Allgemeine Angaben'!I21,"")</f>
        <v/>
      </c>
      <c r="H81" s="433" t="str">
        <f>IF(SUM('2.2.3 Fallzahlen'!G18,'2.2.3 Fallzahlen'!G34,'2.2.3 Fallzahlen'!G67,'2.2.3 Fallzahlen'!G72:G75)=0,"",SUM('2.2.3 Fallzahlen'!G18,'2.2.3 Fallzahlen'!G34,'2.2.3 Fallzahlen'!G67,'2.2.3 Fallzahlen'!G72:G75))</f>
        <v/>
      </c>
      <c r="I81" s="433"/>
      <c r="J81" s="271" t="str">
        <f>IF(AND(SUM('2.2.3 Fallzahlen'!G$14:G$17,'2.2.3 Fallzahlen'!G$30:G$33,'2.2.3 Fallzahlen'!G$72:G$75)=0,COUNTBLANK('2.2.3 Fallzahlen'!G$14:G$17)+COUNTBLANK('2.2.3 Fallzahlen'!G$30:G$33)+COUNTBLANK('2.2.3 Fallzahlen'!G$72:G$75)&lt;&gt;0),"",SUM('2.2.3 Fallzahlen'!G$14:G$17,'2.2.3 Fallzahlen'!G$30:G$33,'2.2.3 Fallzahlen'!G$72:G$75))</f>
        <v/>
      </c>
      <c r="K81" s="95" t="str">
        <f>IF(AND(SUM('2.2.3 Fallzahlen'!G$11,'2.2.3 Fallzahlen'!G$13,'2.2.3 Fallzahlen'!G$15,'2.2.3 Fallzahlen'!G$17,'2.2.3 Fallzahlen'!G$27,'2.2.3 Fallzahlen'!G$29,'2.2.3 Fallzahlen'!G$31,'2.2.3 Fallzahlen'!G$33,'2.2.3 Fallzahlen'!G$64,'2.2.3 Fallzahlen'!G$66,'2.2.3 Fallzahlen'!G$73,'2.2.3 Fallzahlen'!G$75)=0,COUNTBLANK('2.2.3 Fallzahlen'!G$11)+COUNTBLANK('2.2.3 Fallzahlen'!G$13)+COUNTBLANK('2.2.3 Fallzahlen'!G$15)+COUNTBLANK('2.2.3 Fallzahlen'!G$17)+COUNTBLANK('2.2.3 Fallzahlen'!G$27)+COUNTBLANK('2.2.3 Fallzahlen'!G$29)+COUNTBLANK('2.2.3 Fallzahlen'!G$31)+COUNTBLANK('2.2.3 Fallzahlen'!G$33)+COUNTBLANK('2.2.3 Fallzahlen'!G$64)+COUNTBLANK('2.2.3 Fallzahlen'!G$66)+COUNTBLANK('2.2.3 Fallzahlen'!G$73)+COUNTBLANK('2.2.3 Fallzahlen'!G$75)&lt;&gt;0),"",SUM('2.2.3 Fallzahlen'!G$11,'2.2.3 Fallzahlen'!G$13,'2.2.3 Fallzahlen'!G$15,'2.2.3 Fallzahlen'!G$17,'2.2.3 Fallzahlen'!G$27,'2.2.3 Fallzahlen'!G$29,'2.2.3 Fallzahlen'!G$31,'2.2.3 Fallzahlen'!G$33,'2.2.3 Fallzahlen'!G$64,'2.2.3 Fallzahlen'!G$66,'2.2.3 Fallzahlen'!G$73,'2.2.3 Fallzahlen'!G$75))</f>
        <v/>
      </c>
      <c r="N81" s="204">
        <f>IF(AND(Zusammenfassung!D81="SHO",OR(Zusammenfassung!H81&lt;100,Zusammenfassung!H81="")),1,IF(AND(Zusammenfassung!D81="HO",OR(Zusammenfassung!H81&lt;50,Zusammenfassung!H81="")),1,0))</f>
        <v>0</v>
      </c>
    </row>
    <row r="82" spans="1:14" ht="27.6" customHeight="1" x14ac:dyDescent="0.2">
      <c r="A82" s="44"/>
      <c r="C82" s="176" t="str">
        <f>IF('Allgemeine Angaben'!E22&lt;&gt;"",'Allgemeine Angaben'!E22,"")</f>
        <v/>
      </c>
      <c r="D82" s="74" t="str">
        <f>IF('Allgemeine Angaben'!G22&lt;&gt;"",'Allgemeine Angaben'!G22,"")</f>
        <v/>
      </c>
      <c r="E82" s="60"/>
      <c r="F82" s="74" t="str">
        <f>IF('Allgemeine Angaben'!H22&lt;&gt;"",'Allgemeine Angaben'!H22,"")</f>
        <v/>
      </c>
      <c r="G82" s="74" t="str">
        <f>IF('Allgemeine Angaben'!I22&lt;&gt;"",'Allgemeine Angaben'!I22,"")</f>
        <v/>
      </c>
      <c r="H82" s="433" t="str">
        <f>IF(SUM('2.2.3 Fallzahlen'!H18,'2.2.3 Fallzahlen'!H34,'2.2.3 Fallzahlen'!H67,'2.2.3 Fallzahlen'!E72:H75)=0,"",SUM('2.2.3 Fallzahlen'!H18,'2.2.3 Fallzahlen'!H34,'2.2.3 Fallzahlen'!H67,'2.2.3 Fallzahlen'!H72:H75))</f>
        <v/>
      </c>
      <c r="I82" s="433"/>
      <c r="J82" s="271" t="str">
        <f>IF(AND(SUM('2.2.3 Fallzahlen'!H$14:H$17,'2.2.3 Fallzahlen'!H$30:H$33,'2.2.3 Fallzahlen'!H$72:H$75)=0,COUNTBLANK('2.2.3 Fallzahlen'!H$14:H$17)+COUNTBLANK('2.2.3 Fallzahlen'!H$30:H$33)+COUNTBLANK('2.2.3 Fallzahlen'!H$72:H$75)&lt;&gt;0),"",SUM('2.2.3 Fallzahlen'!H$14:H$17,'2.2.3 Fallzahlen'!H$30:H$33,'2.2.3 Fallzahlen'!H$72:H$75))</f>
        <v/>
      </c>
      <c r="K82" s="95" t="str">
        <f>IF(AND(SUM('2.2.3 Fallzahlen'!H$11,'2.2.3 Fallzahlen'!H$13,'2.2.3 Fallzahlen'!H$15,'2.2.3 Fallzahlen'!H$17,'2.2.3 Fallzahlen'!H$27,'2.2.3 Fallzahlen'!H$29,'2.2.3 Fallzahlen'!H$31,'2.2.3 Fallzahlen'!H$33,'2.2.3 Fallzahlen'!H$64,'2.2.3 Fallzahlen'!H$66,'2.2.3 Fallzahlen'!H$73,'2.2.3 Fallzahlen'!H$75)=0,COUNTBLANK('2.2.3 Fallzahlen'!H$11)+COUNTBLANK('2.2.3 Fallzahlen'!H$13)+COUNTBLANK('2.2.3 Fallzahlen'!H$15)+COUNTBLANK('2.2.3 Fallzahlen'!H$17)+COUNTBLANK('2.2.3 Fallzahlen'!H$27)+COUNTBLANK('2.2.3 Fallzahlen'!H$29)+COUNTBLANK('2.2.3 Fallzahlen'!H$31)+COUNTBLANK('2.2.3 Fallzahlen'!H$33)+COUNTBLANK('2.2.3 Fallzahlen'!H$64)+COUNTBLANK('2.2.3 Fallzahlen'!H$66)+COUNTBLANK('2.2.3 Fallzahlen'!H$73)+COUNTBLANK('2.2.3 Fallzahlen'!H$75)&lt;&gt;0),"",SUM('2.2.3 Fallzahlen'!H$11,'2.2.3 Fallzahlen'!H$13,'2.2.3 Fallzahlen'!H$15,'2.2.3 Fallzahlen'!H$17,'2.2.3 Fallzahlen'!H$27,'2.2.3 Fallzahlen'!H$29,'2.2.3 Fallzahlen'!H$31,'2.2.3 Fallzahlen'!H$33,'2.2.3 Fallzahlen'!H$64,'2.2.3 Fallzahlen'!H$66,'2.2.3 Fallzahlen'!H$73,'2.2.3 Fallzahlen'!H$75))</f>
        <v/>
      </c>
      <c r="N82" s="204">
        <f>IF(AND(Zusammenfassung!D82="SHO",OR(Zusammenfassung!H82&lt;100,Zusammenfassung!H82="")),1,IF(AND(Zusammenfassung!D82="HO",OR(Zusammenfassung!H82&lt;50,Zusammenfassung!H82="")),1,0))</f>
        <v>0</v>
      </c>
    </row>
    <row r="83" spans="1:14" ht="27.6" customHeight="1" x14ac:dyDescent="0.2">
      <c r="A83" s="44"/>
      <c r="C83" s="176" t="str">
        <f>IF('Allgemeine Angaben'!E23&lt;&gt;"",'Allgemeine Angaben'!E23,"")</f>
        <v/>
      </c>
      <c r="D83" s="74" t="str">
        <f>IF('Allgemeine Angaben'!G23&lt;&gt;"",'Allgemeine Angaben'!G23,"")</f>
        <v/>
      </c>
      <c r="E83" s="60"/>
      <c r="F83" s="74" t="str">
        <f>IF('Allgemeine Angaben'!H23&lt;&gt;"",'Allgemeine Angaben'!H23,"")</f>
        <v/>
      </c>
      <c r="G83" s="74" t="str">
        <f>IF('Allgemeine Angaben'!I23&lt;&gt;"",'Allgemeine Angaben'!I23,"")</f>
        <v/>
      </c>
      <c r="H83" s="433" t="str">
        <f>IF(SUM('2.2.3 Fallzahlen'!I18,'2.2.3 Fallzahlen'!I34,'2.2.3 Fallzahlen'!I67,'2.2.3 Fallzahlen'!I72:I75)=0,"",SUM('2.2.3 Fallzahlen'!I18,'2.2.3 Fallzahlen'!I34,'2.2.3 Fallzahlen'!I67,'2.2.3 Fallzahlen'!I72:I75))</f>
        <v/>
      </c>
      <c r="I83" s="433"/>
      <c r="J83" s="271" t="str">
        <f>IF(AND(SUM('2.2.3 Fallzahlen'!I$14:I$17,'2.2.3 Fallzahlen'!I$30:I$33,'2.2.3 Fallzahlen'!I$72:I$75)=0,COUNTBLANK('2.2.3 Fallzahlen'!I$14:I$17)+COUNTBLANK('2.2.3 Fallzahlen'!I$30:I$33)+COUNTBLANK('2.2.3 Fallzahlen'!I$72:I$75)&lt;&gt;0),"",SUM('2.2.3 Fallzahlen'!I$14:I$17,'2.2.3 Fallzahlen'!I$30:I$33,'2.2.3 Fallzahlen'!I$72:I$75))</f>
        <v/>
      </c>
      <c r="K83" s="95" t="str">
        <f>IF(AND(SUM('2.2.3 Fallzahlen'!I$11,'2.2.3 Fallzahlen'!I$13,'2.2.3 Fallzahlen'!I$15,'2.2.3 Fallzahlen'!I$17,'2.2.3 Fallzahlen'!I$27,'2.2.3 Fallzahlen'!I$29,'2.2.3 Fallzahlen'!I$31,'2.2.3 Fallzahlen'!I$33,'2.2.3 Fallzahlen'!I$64,'2.2.3 Fallzahlen'!I$66,'2.2.3 Fallzahlen'!I$73,'2.2.3 Fallzahlen'!I$75)=0,COUNTBLANK('2.2.3 Fallzahlen'!I$11)+COUNTBLANK('2.2.3 Fallzahlen'!I$13)+COUNTBLANK('2.2.3 Fallzahlen'!I$15)+COUNTBLANK('2.2.3 Fallzahlen'!I$17)+COUNTBLANK('2.2.3 Fallzahlen'!I$27)+COUNTBLANK('2.2.3 Fallzahlen'!I$29)+COUNTBLANK('2.2.3 Fallzahlen'!I$31)+COUNTBLANK('2.2.3 Fallzahlen'!I$33)+COUNTBLANK('2.2.3 Fallzahlen'!I$64)+COUNTBLANK('2.2.3 Fallzahlen'!I$66)+COUNTBLANK('2.2.3 Fallzahlen'!I$73)+COUNTBLANK('2.2.3 Fallzahlen'!I$75)&lt;&gt;0),"",SUM('2.2.3 Fallzahlen'!I$11,'2.2.3 Fallzahlen'!I$13,'2.2.3 Fallzahlen'!I$15,'2.2.3 Fallzahlen'!I$17,'2.2.3 Fallzahlen'!I$27,'2.2.3 Fallzahlen'!I$29,'2.2.3 Fallzahlen'!I$31,'2.2.3 Fallzahlen'!I$33,'2.2.3 Fallzahlen'!I$64,'2.2.3 Fallzahlen'!I$66,'2.2.3 Fallzahlen'!I$73,'2.2.3 Fallzahlen'!I$75))</f>
        <v/>
      </c>
      <c r="N83" s="204">
        <f>IF(AND(Zusammenfassung!D83="SHO",OR(Zusammenfassung!H83&lt;100,Zusammenfassung!H83="")),1,IF(AND(Zusammenfassung!D83="HO",OR(Zusammenfassung!H83&lt;50,Zusammenfassung!H83="")),1,0))</f>
        <v>0</v>
      </c>
    </row>
    <row r="84" spans="1:14" ht="27.6" customHeight="1" x14ac:dyDescent="0.2">
      <c r="A84" s="44"/>
      <c r="C84" s="176" t="str">
        <f>IF('Allgemeine Angaben'!E24&lt;&gt;"",'Allgemeine Angaben'!E24,"")</f>
        <v/>
      </c>
      <c r="D84" s="74" t="str">
        <f>IF('Allgemeine Angaben'!G24&lt;&gt;"",'Allgemeine Angaben'!G24,"")</f>
        <v/>
      </c>
      <c r="E84" s="60"/>
      <c r="F84" s="74" t="str">
        <f>IF('Allgemeine Angaben'!H24&lt;&gt;"",'Allgemeine Angaben'!H24,"")</f>
        <v/>
      </c>
      <c r="G84" s="74" t="str">
        <f>IF('Allgemeine Angaben'!I24&lt;&gt;"",'Allgemeine Angaben'!I24,"")</f>
        <v/>
      </c>
      <c r="H84" s="433" t="str">
        <f>IF(SUM('2.2.3 Fallzahlen'!J18,'2.2.3 Fallzahlen'!J34,'2.2.3 Fallzahlen'!J67,'2.2.3 Fallzahlen'!J72:J75)=0,"",SUM('2.2.3 Fallzahlen'!J18,'2.2.3 Fallzahlen'!J34,'2.2.3 Fallzahlen'!J67,'2.2.3 Fallzahlen'!J72:J75))</f>
        <v/>
      </c>
      <c r="I84" s="433"/>
      <c r="J84" s="271" t="str">
        <f>IF(AND(SUM('2.2.3 Fallzahlen'!J$14:J$17,'2.2.3 Fallzahlen'!J$30:J$33,'2.2.3 Fallzahlen'!J$72:J$75)=0,COUNTBLANK('2.2.3 Fallzahlen'!J$14:J$17)+COUNTBLANK('2.2.3 Fallzahlen'!J$30:J$33)+COUNTBLANK('2.2.3 Fallzahlen'!J$72:J$75)&lt;&gt;0),"",SUM('2.2.3 Fallzahlen'!J$14:J$17,'2.2.3 Fallzahlen'!J$30:J$33,'2.2.3 Fallzahlen'!J$72:J$75))</f>
        <v/>
      </c>
      <c r="K84" s="95" t="str">
        <f>IF(AND(SUM('2.2.3 Fallzahlen'!J$11,'2.2.3 Fallzahlen'!J$13,'2.2.3 Fallzahlen'!J$15,'2.2.3 Fallzahlen'!J$17,'2.2.3 Fallzahlen'!J$27,'2.2.3 Fallzahlen'!J$29,'2.2.3 Fallzahlen'!J$31,'2.2.3 Fallzahlen'!J$33,'2.2.3 Fallzahlen'!J$64,'2.2.3 Fallzahlen'!J$66,'2.2.3 Fallzahlen'!J$73,'2.2.3 Fallzahlen'!J$75)=0,COUNTBLANK('2.2.3 Fallzahlen'!J$11)+COUNTBLANK('2.2.3 Fallzahlen'!J$13)+COUNTBLANK('2.2.3 Fallzahlen'!J$15)+COUNTBLANK('2.2.3 Fallzahlen'!J$17)+COUNTBLANK('2.2.3 Fallzahlen'!J$27)+COUNTBLANK('2.2.3 Fallzahlen'!J$29)+COUNTBLANK('2.2.3 Fallzahlen'!J$31)+COUNTBLANK('2.2.3 Fallzahlen'!J$33)+COUNTBLANK('2.2.3 Fallzahlen'!J$64)+COUNTBLANK('2.2.3 Fallzahlen'!J$66)+COUNTBLANK('2.2.3 Fallzahlen'!J$73)+COUNTBLANK('2.2.3 Fallzahlen'!J$75)&lt;&gt;0),"",SUM('2.2.3 Fallzahlen'!J$11,'2.2.3 Fallzahlen'!J$13,'2.2.3 Fallzahlen'!J$15,'2.2.3 Fallzahlen'!J$17,'2.2.3 Fallzahlen'!J$27,'2.2.3 Fallzahlen'!J$29,'2.2.3 Fallzahlen'!J$31,'2.2.3 Fallzahlen'!J$33,'2.2.3 Fallzahlen'!J$64,'2.2.3 Fallzahlen'!J$66,'2.2.3 Fallzahlen'!J$73,'2.2.3 Fallzahlen'!J$75))</f>
        <v/>
      </c>
      <c r="N84" s="204">
        <f>IF(AND(Zusammenfassung!D84="SHO",OR(Zusammenfassung!H84&lt;100,Zusammenfassung!H84="")),1,IF(AND(Zusammenfassung!D84="HO",OR(Zusammenfassung!H84&lt;50,Zusammenfassung!H84="")),1,0))</f>
        <v>0</v>
      </c>
    </row>
    <row r="85" spans="1:14" ht="27.6" customHeight="1" x14ac:dyDescent="0.2">
      <c r="A85" s="44"/>
      <c r="C85" s="176" t="str">
        <f>IF('Allgemeine Angaben'!E25&lt;&gt;"",'Allgemeine Angaben'!E25,"")</f>
        <v/>
      </c>
      <c r="D85" s="74" t="str">
        <f>IF('Allgemeine Angaben'!G25&lt;&gt;"",'Allgemeine Angaben'!G25,"")</f>
        <v/>
      </c>
      <c r="E85" s="60"/>
      <c r="F85" s="74" t="str">
        <f>IF('Allgemeine Angaben'!H25&lt;&gt;"",'Allgemeine Angaben'!H25,"")</f>
        <v/>
      </c>
      <c r="G85" s="74" t="str">
        <f>IF('Allgemeine Angaben'!I25&lt;&gt;"",'Allgemeine Angaben'!I25,"")</f>
        <v/>
      </c>
      <c r="H85" s="433" t="str">
        <f>IF(SUM('2.2.3 Fallzahlen'!K18,'2.2.3 Fallzahlen'!K34,'2.2.3 Fallzahlen'!K67,'2.2.3 Fallzahlen'!K72:K75)=0,"",SUM('2.2.3 Fallzahlen'!K18,'2.2.3 Fallzahlen'!K34,'2.2.3 Fallzahlen'!K67,'2.2.3 Fallzahlen'!K72:K75))</f>
        <v/>
      </c>
      <c r="I85" s="433"/>
      <c r="J85" s="271" t="str">
        <f>IF(AND(SUM('2.2.3 Fallzahlen'!K$14:K$17,'2.2.3 Fallzahlen'!K$30:K$33,'2.2.3 Fallzahlen'!K$72:K$75)=0,COUNTBLANK('2.2.3 Fallzahlen'!K$14:K$17)+COUNTBLANK('2.2.3 Fallzahlen'!K$30:K$33)+COUNTBLANK('2.2.3 Fallzahlen'!K$72:K$75)&lt;&gt;0),"",SUM('2.2.3 Fallzahlen'!K$14:K$17,'2.2.3 Fallzahlen'!K$30:K$33,'2.2.3 Fallzahlen'!K$72:K$75))</f>
        <v/>
      </c>
      <c r="K85" s="95" t="str">
        <f>IF(AND(SUM('2.2.3 Fallzahlen'!K$11,'2.2.3 Fallzahlen'!K$13,'2.2.3 Fallzahlen'!K$15,'2.2.3 Fallzahlen'!K$17,'2.2.3 Fallzahlen'!K$27,'2.2.3 Fallzahlen'!K$29,'2.2.3 Fallzahlen'!K$31,'2.2.3 Fallzahlen'!K$33,'2.2.3 Fallzahlen'!K$64,'2.2.3 Fallzahlen'!K$66,'2.2.3 Fallzahlen'!K$73,'2.2.3 Fallzahlen'!K$75)=0,COUNTBLANK('2.2.3 Fallzahlen'!K$11)+COUNTBLANK('2.2.3 Fallzahlen'!K$13)+COUNTBLANK('2.2.3 Fallzahlen'!K$15)+COUNTBLANK('2.2.3 Fallzahlen'!K$17)+COUNTBLANK('2.2.3 Fallzahlen'!K$27)+COUNTBLANK('2.2.3 Fallzahlen'!K$29)+COUNTBLANK('2.2.3 Fallzahlen'!K$31)+COUNTBLANK('2.2.3 Fallzahlen'!K$33)+COUNTBLANK('2.2.3 Fallzahlen'!K$64)+COUNTBLANK('2.2.3 Fallzahlen'!K$66)+COUNTBLANK('2.2.3 Fallzahlen'!K$73)+COUNTBLANK('2.2.3 Fallzahlen'!K$75)&lt;&gt;0),"",SUM('2.2.3 Fallzahlen'!K$11,'2.2.3 Fallzahlen'!K$13,'2.2.3 Fallzahlen'!K$15,'2.2.3 Fallzahlen'!K$17,'2.2.3 Fallzahlen'!K$27,'2.2.3 Fallzahlen'!K$29,'2.2.3 Fallzahlen'!K$31,'2.2.3 Fallzahlen'!K$33,'2.2.3 Fallzahlen'!K$64,'2.2.3 Fallzahlen'!K$66,'2.2.3 Fallzahlen'!K$73,'2.2.3 Fallzahlen'!K$75))</f>
        <v/>
      </c>
      <c r="N85" s="204">
        <f>IF(AND(Zusammenfassung!D85="SHO",OR(Zusammenfassung!H85&lt;100,Zusammenfassung!H85="")),1,IF(AND(Zusammenfassung!D85="HO",OR(Zusammenfassung!H85&lt;50,Zusammenfassung!H85="")),1,0))</f>
        <v>0</v>
      </c>
    </row>
    <row r="86" spans="1:14" ht="27.6" customHeight="1" x14ac:dyDescent="0.2">
      <c r="A86" s="44"/>
      <c r="C86" s="176" t="str">
        <f>IF('Allgemeine Angaben'!E26&lt;&gt;"",'Allgemeine Angaben'!E26,"")</f>
        <v/>
      </c>
      <c r="D86" s="74" t="str">
        <f>IF('Allgemeine Angaben'!G26&lt;&gt;"",'Allgemeine Angaben'!G26,"")</f>
        <v/>
      </c>
      <c r="E86" s="60"/>
      <c r="F86" s="74" t="str">
        <f>IF('Allgemeine Angaben'!H26&lt;&gt;"",'Allgemeine Angaben'!H26,"")</f>
        <v/>
      </c>
      <c r="G86" s="74" t="str">
        <f>IF('Allgemeine Angaben'!I26&lt;&gt;"",'Allgemeine Angaben'!I26,"")</f>
        <v/>
      </c>
      <c r="H86" s="433" t="str">
        <f>IF(SUM('2.2.3 Fallzahlen'!L18,'2.2.3 Fallzahlen'!L34,'2.2.3 Fallzahlen'!L67,'2.2.3 Fallzahlen'!L72:L75)=0,"",SUM('2.2.3 Fallzahlen'!L18,'2.2.3 Fallzahlen'!L34,'2.2.3 Fallzahlen'!L67,'2.2.3 Fallzahlen'!L72:L75))</f>
        <v/>
      </c>
      <c r="I86" s="433"/>
      <c r="J86" s="271" t="str">
        <f>IF(AND(SUM('2.2.3 Fallzahlen'!L$14:L$17,'2.2.3 Fallzahlen'!L$30:L$33,'2.2.3 Fallzahlen'!L$72:L$75)=0,COUNTBLANK('2.2.3 Fallzahlen'!L$14:L$17)+COUNTBLANK('2.2.3 Fallzahlen'!L$30:L$33)+COUNTBLANK('2.2.3 Fallzahlen'!L$72:L$75)&lt;&gt;0),"",SUM('2.2.3 Fallzahlen'!L$14:L$17,'2.2.3 Fallzahlen'!L$30:L$33,'2.2.3 Fallzahlen'!L$72:L$75))</f>
        <v/>
      </c>
      <c r="K86" s="95" t="str">
        <f>IF(AND(SUM('2.2.3 Fallzahlen'!L$11,'2.2.3 Fallzahlen'!L$13,'2.2.3 Fallzahlen'!L$15,'2.2.3 Fallzahlen'!L$17,'2.2.3 Fallzahlen'!L$27,'2.2.3 Fallzahlen'!L$29,'2.2.3 Fallzahlen'!L$31,'2.2.3 Fallzahlen'!L$33,'2.2.3 Fallzahlen'!L$64,'2.2.3 Fallzahlen'!L$66,'2.2.3 Fallzahlen'!L$73,'2.2.3 Fallzahlen'!L$75)=0,COUNTBLANK('2.2.3 Fallzahlen'!L$11)+COUNTBLANK('2.2.3 Fallzahlen'!L$13)+COUNTBLANK('2.2.3 Fallzahlen'!L$15)+COUNTBLANK('2.2.3 Fallzahlen'!L$17)+COUNTBLANK('2.2.3 Fallzahlen'!L$27)+COUNTBLANK('2.2.3 Fallzahlen'!L$29)+COUNTBLANK('2.2.3 Fallzahlen'!L$31)+COUNTBLANK('2.2.3 Fallzahlen'!L$33)+COUNTBLANK('2.2.3 Fallzahlen'!L$64)+COUNTBLANK('2.2.3 Fallzahlen'!L$66)+COUNTBLANK('2.2.3 Fallzahlen'!L$73)+COUNTBLANK('2.2.3 Fallzahlen'!L$75)&lt;&gt;0),"",SUM('2.2.3 Fallzahlen'!L$11,'2.2.3 Fallzahlen'!L$13,'2.2.3 Fallzahlen'!L$15,'2.2.3 Fallzahlen'!L$17,'2.2.3 Fallzahlen'!L$27,'2.2.3 Fallzahlen'!L$29,'2.2.3 Fallzahlen'!L$31,'2.2.3 Fallzahlen'!L$33,'2.2.3 Fallzahlen'!L$64,'2.2.3 Fallzahlen'!L$66,'2.2.3 Fallzahlen'!L$73,'2.2.3 Fallzahlen'!L$75))</f>
        <v/>
      </c>
      <c r="N86" s="204">
        <f>IF(AND(Zusammenfassung!D86="SHO",OR(Zusammenfassung!H86&lt;100,Zusammenfassung!H86="")),1,IF(AND(Zusammenfassung!D86="HO",OR(Zusammenfassung!H86&lt;50,Zusammenfassung!H86="")),1,0))</f>
        <v>0</v>
      </c>
    </row>
    <row r="87" spans="1:14" ht="27.6" customHeight="1" x14ac:dyDescent="0.2">
      <c r="A87" s="44"/>
      <c r="C87" s="176" t="str">
        <f>IF('Allgemeine Angaben'!E27&lt;&gt;"",'Allgemeine Angaben'!E27,"")</f>
        <v/>
      </c>
      <c r="D87" s="74" t="str">
        <f>IF('Allgemeine Angaben'!G27&lt;&gt;"",'Allgemeine Angaben'!G27,"")</f>
        <v/>
      </c>
      <c r="E87" s="60"/>
      <c r="F87" s="74" t="str">
        <f>IF('Allgemeine Angaben'!H27&lt;&gt;"",'Allgemeine Angaben'!H27,"")</f>
        <v/>
      </c>
      <c r="G87" s="74" t="str">
        <f>IF('Allgemeine Angaben'!I27&lt;&gt;"",'Allgemeine Angaben'!I27,"")</f>
        <v/>
      </c>
      <c r="H87" s="433" t="str">
        <f>IF(SUM('2.2.3 Fallzahlen'!M18,'2.2.3 Fallzahlen'!M34,'2.2.3 Fallzahlen'!M67,'2.2.3 Fallzahlen'!M72:M75)=0,"",SUM('2.2.3 Fallzahlen'!M18,'2.2.3 Fallzahlen'!M34,'2.2.3 Fallzahlen'!M67,'2.2.3 Fallzahlen'!M72:M75))</f>
        <v/>
      </c>
      <c r="I87" s="433"/>
      <c r="J87" s="271" t="str">
        <f>IF(AND(SUM('2.2.3 Fallzahlen'!M$14:M$17,'2.2.3 Fallzahlen'!M$30:M$33,'2.2.3 Fallzahlen'!M$72:M$75)=0,COUNTBLANK('2.2.3 Fallzahlen'!M$14:M$17)+COUNTBLANK('2.2.3 Fallzahlen'!M$30:M$33)+COUNTBLANK('2.2.3 Fallzahlen'!M$72:M$75)&lt;&gt;0),"",SUM('2.2.3 Fallzahlen'!M$14:M$17,'2.2.3 Fallzahlen'!M$30:M$33,'2.2.3 Fallzahlen'!M$72:M$75))</f>
        <v/>
      </c>
      <c r="K87" s="95" t="str">
        <f>IF(AND(SUM('2.2.3 Fallzahlen'!M$11,'2.2.3 Fallzahlen'!M$13,'2.2.3 Fallzahlen'!M$15,'2.2.3 Fallzahlen'!M$17,'2.2.3 Fallzahlen'!M$27,'2.2.3 Fallzahlen'!M$29,'2.2.3 Fallzahlen'!M$31,'2.2.3 Fallzahlen'!M$33,'2.2.3 Fallzahlen'!M$64,'2.2.3 Fallzahlen'!M$66,'2.2.3 Fallzahlen'!M$73,'2.2.3 Fallzahlen'!M$75)=0,COUNTBLANK('2.2.3 Fallzahlen'!M$11)+COUNTBLANK('2.2.3 Fallzahlen'!M$13)+COUNTBLANK('2.2.3 Fallzahlen'!M$15)+COUNTBLANK('2.2.3 Fallzahlen'!M$17)+COUNTBLANK('2.2.3 Fallzahlen'!M$27)+COUNTBLANK('2.2.3 Fallzahlen'!M$29)+COUNTBLANK('2.2.3 Fallzahlen'!M$31)+COUNTBLANK('2.2.3 Fallzahlen'!M$33)+COUNTBLANK('2.2.3 Fallzahlen'!M$64)+COUNTBLANK('2.2.3 Fallzahlen'!M$66)+COUNTBLANK('2.2.3 Fallzahlen'!M$73)+COUNTBLANK('2.2.3 Fallzahlen'!M$75)&lt;&gt;0),"",SUM('2.2.3 Fallzahlen'!M$11,'2.2.3 Fallzahlen'!M$13,'2.2.3 Fallzahlen'!M$15,'2.2.3 Fallzahlen'!M$17,'2.2.3 Fallzahlen'!M$27,'2.2.3 Fallzahlen'!M$29,'2.2.3 Fallzahlen'!M$31,'2.2.3 Fallzahlen'!M$33,'2.2.3 Fallzahlen'!M$64,'2.2.3 Fallzahlen'!M$66,'2.2.3 Fallzahlen'!M$73,'2.2.3 Fallzahlen'!M$75))</f>
        <v/>
      </c>
      <c r="N87" s="204">
        <f>IF(AND(Zusammenfassung!D87="SHO",OR(Zusammenfassung!H87&lt;100,Zusammenfassung!H87="")),1,IF(AND(Zusammenfassung!D87="HO",OR(Zusammenfassung!H87&lt;50,Zusammenfassung!H87="")),1,0))</f>
        <v>0</v>
      </c>
    </row>
    <row r="88" spans="1:14" ht="27.6" customHeight="1" x14ac:dyDescent="0.2">
      <c r="A88" s="44"/>
      <c r="C88" s="176" t="str">
        <f>IF('Allgemeine Angaben'!E28&lt;&gt;"",'Allgemeine Angaben'!E28,"")</f>
        <v/>
      </c>
      <c r="D88" s="74" t="str">
        <f>IF('Allgemeine Angaben'!G28&lt;&gt;"",'Allgemeine Angaben'!G28,"")</f>
        <v/>
      </c>
      <c r="E88" s="60"/>
      <c r="F88" s="74" t="str">
        <f>IF('Allgemeine Angaben'!H28&lt;&gt;"",'Allgemeine Angaben'!H28,"")</f>
        <v/>
      </c>
      <c r="G88" s="74" t="str">
        <f>IF('Allgemeine Angaben'!I28&lt;&gt;"",'Allgemeine Angaben'!I28,"")</f>
        <v/>
      </c>
      <c r="H88" s="433" t="str">
        <f>IF(SUM('2.2.3 Fallzahlen'!N18,'2.2.3 Fallzahlen'!N34,'2.2.3 Fallzahlen'!N67,'2.2.3 Fallzahlen'!N72:N75)=0,"",SUM('2.2.3 Fallzahlen'!N18,'2.2.3 Fallzahlen'!N34,'2.2.3 Fallzahlen'!N67,'2.2.3 Fallzahlen'!N72:N75))</f>
        <v/>
      </c>
      <c r="I88" s="433"/>
      <c r="J88" s="271" t="str">
        <f>IF(AND(SUM('2.2.3 Fallzahlen'!N$14:N$17,'2.2.3 Fallzahlen'!N$30:N$33,'2.2.3 Fallzahlen'!N$72:N$75)=0,COUNTBLANK('2.2.3 Fallzahlen'!N$14:N$17)+COUNTBLANK('2.2.3 Fallzahlen'!N$30:N$33)+COUNTBLANK('2.2.3 Fallzahlen'!N$72:N$75)&lt;&gt;0),"",SUM('2.2.3 Fallzahlen'!N$14:N$17,'2.2.3 Fallzahlen'!N$30:N$33,'2.2.3 Fallzahlen'!N$72:N$75))</f>
        <v/>
      </c>
      <c r="K88" s="95" t="str">
        <f>IF(AND(SUM('2.2.3 Fallzahlen'!N$11,'2.2.3 Fallzahlen'!N$13,'2.2.3 Fallzahlen'!N$15,'2.2.3 Fallzahlen'!N$17,'2.2.3 Fallzahlen'!N$27,'2.2.3 Fallzahlen'!N$29,'2.2.3 Fallzahlen'!N$31,'2.2.3 Fallzahlen'!N$33,'2.2.3 Fallzahlen'!N$64,'2.2.3 Fallzahlen'!N$66,'2.2.3 Fallzahlen'!N$73,'2.2.3 Fallzahlen'!N$75)=0,COUNTBLANK('2.2.3 Fallzahlen'!N$11)+COUNTBLANK('2.2.3 Fallzahlen'!N$13)+COUNTBLANK('2.2.3 Fallzahlen'!N$15)+COUNTBLANK('2.2.3 Fallzahlen'!N$17)+COUNTBLANK('2.2.3 Fallzahlen'!N$27)+COUNTBLANK('2.2.3 Fallzahlen'!N$29)+COUNTBLANK('2.2.3 Fallzahlen'!N$31)+COUNTBLANK('2.2.3 Fallzahlen'!N$33)+COUNTBLANK('2.2.3 Fallzahlen'!N$64)+COUNTBLANK('2.2.3 Fallzahlen'!N$66)+COUNTBLANK('2.2.3 Fallzahlen'!N$73)+COUNTBLANK('2.2.3 Fallzahlen'!N$75)&lt;&gt;0),"",SUM('2.2.3 Fallzahlen'!N$11,'2.2.3 Fallzahlen'!N$13,'2.2.3 Fallzahlen'!N$15,'2.2.3 Fallzahlen'!N$17,'2.2.3 Fallzahlen'!N$27,'2.2.3 Fallzahlen'!N$29,'2.2.3 Fallzahlen'!N$31,'2.2.3 Fallzahlen'!N$33,'2.2.3 Fallzahlen'!N$64,'2.2.3 Fallzahlen'!N$66,'2.2.3 Fallzahlen'!N$73,'2.2.3 Fallzahlen'!N$75))</f>
        <v/>
      </c>
      <c r="N88" s="204">
        <f>IF(AND(Zusammenfassung!D88="SHO",OR(Zusammenfassung!H88&lt;100,Zusammenfassung!H88="")),1,IF(AND(Zusammenfassung!D88="HO",OR(Zusammenfassung!H88&lt;50,Zusammenfassung!H88="")),1,0))</f>
        <v>0</v>
      </c>
    </row>
    <row r="89" spans="1:14" ht="27.6" customHeight="1" x14ac:dyDescent="0.2">
      <c r="A89" s="44"/>
      <c r="C89" s="176" t="str">
        <f>IF('Allgemeine Angaben'!E29&lt;&gt;"",'Allgemeine Angaben'!E29,"")</f>
        <v/>
      </c>
      <c r="D89" s="74" t="str">
        <f>IF('Allgemeine Angaben'!G29&lt;&gt;"",'Allgemeine Angaben'!G29,"")</f>
        <v/>
      </c>
      <c r="E89" s="60"/>
      <c r="F89" s="74" t="str">
        <f>IF('Allgemeine Angaben'!H29&lt;&gt;"",'Allgemeine Angaben'!H29,"")</f>
        <v/>
      </c>
      <c r="G89" s="74" t="str">
        <f>IF('Allgemeine Angaben'!I29&lt;&gt;"",'Allgemeine Angaben'!I29,"")</f>
        <v/>
      </c>
      <c r="H89" s="433" t="str">
        <f>IF(SUM('2.2.3 Fallzahlen'!O18,'2.2.3 Fallzahlen'!O34,'2.2.3 Fallzahlen'!O67,'2.2.3 Fallzahlen'!O72:O75)=0,"",SUM('2.2.3 Fallzahlen'!O18,'2.2.3 Fallzahlen'!O34,'2.2.3 Fallzahlen'!O67,'2.2.3 Fallzahlen'!O72:O75))</f>
        <v/>
      </c>
      <c r="I89" s="433"/>
      <c r="J89" s="271" t="str">
        <f>IF(AND(SUM('2.2.3 Fallzahlen'!O$14:O$17,'2.2.3 Fallzahlen'!O$30:O$33,'2.2.3 Fallzahlen'!O$72:O$75)=0,COUNTBLANK('2.2.3 Fallzahlen'!O$14:O$17)+COUNTBLANK('2.2.3 Fallzahlen'!O$30:O$33)+COUNTBLANK('2.2.3 Fallzahlen'!O$72:O$75)&lt;&gt;0),"",SUM('2.2.3 Fallzahlen'!O$14:O$17,'2.2.3 Fallzahlen'!O$30:O$33,'2.2.3 Fallzahlen'!O$72:O$75))</f>
        <v/>
      </c>
      <c r="K89" s="95" t="str">
        <f>IF(AND(SUM('2.2.3 Fallzahlen'!O$11,'2.2.3 Fallzahlen'!O$13,'2.2.3 Fallzahlen'!O$15,'2.2.3 Fallzahlen'!O$17,'2.2.3 Fallzahlen'!O$27,'2.2.3 Fallzahlen'!O$29,'2.2.3 Fallzahlen'!O$31,'2.2.3 Fallzahlen'!O$33,'2.2.3 Fallzahlen'!O$64,'2.2.3 Fallzahlen'!O$66,'2.2.3 Fallzahlen'!O$73,'2.2.3 Fallzahlen'!O$75)=0,COUNTBLANK('2.2.3 Fallzahlen'!O$11)+COUNTBLANK('2.2.3 Fallzahlen'!O$13)+COUNTBLANK('2.2.3 Fallzahlen'!O$15)+COUNTBLANK('2.2.3 Fallzahlen'!O$17)+COUNTBLANK('2.2.3 Fallzahlen'!O$27)+COUNTBLANK('2.2.3 Fallzahlen'!O$29)+COUNTBLANK('2.2.3 Fallzahlen'!O$31)+COUNTBLANK('2.2.3 Fallzahlen'!O$33)+COUNTBLANK('2.2.3 Fallzahlen'!O$64)+COUNTBLANK('2.2.3 Fallzahlen'!O$66)+COUNTBLANK('2.2.3 Fallzahlen'!O$73)+COUNTBLANK('2.2.3 Fallzahlen'!O$75)&lt;&gt;0),"",SUM('2.2.3 Fallzahlen'!O$11,'2.2.3 Fallzahlen'!O$13,'2.2.3 Fallzahlen'!O$15,'2.2.3 Fallzahlen'!O$17,'2.2.3 Fallzahlen'!O$27,'2.2.3 Fallzahlen'!O$29,'2.2.3 Fallzahlen'!O$31,'2.2.3 Fallzahlen'!O$33,'2.2.3 Fallzahlen'!O$64,'2.2.3 Fallzahlen'!O$66,'2.2.3 Fallzahlen'!O$73,'2.2.3 Fallzahlen'!O$75))</f>
        <v/>
      </c>
      <c r="N89" s="204">
        <f>IF(AND(Zusammenfassung!D89="SHO",OR(Zusammenfassung!H89&lt;100,Zusammenfassung!H89="")),1,IF(AND(Zusammenfassung!D89="HO",OR(Zusammenfassung!H89&lt;50,Zusammenfassung!H89="")),1,0))</f>
        <v>0</v>
      </c>
    </row>
    <row r="90" spans="1:14" ht="27.6" customHeight="1" x14ac:dyDescent="0.2">
      <c r="A90" s="44"/>
      <c r="C90" s="176" t="str">
        <f>IF('Allgemeine Angaben'!E30&lt;&gt;"",'Allgemeine Angaben'!E30,"")</f>
        <v/>
      </c>
      <c r="D90" s="74" t="str">
        <f>IF('Allgemeine Angaben'!G30&lt;&gt;"",'Allgemeine Angaben'!G30,"")</f>
        <v/>
      </c>
      <c r="E90" s="60"/>
      <c r="F90" s="74" t="str">
        <f>IF('Allgemeine Angaben'!H30&lt;&gt;"",'Allgemeine Angaben'!H30,"")</f>
        <v/>
      </c>
      <c r="G90" s="74" t="str">
        <f>IF('Allgemeine Angaben'!I30&lt;&gt;"",'Allgemeine Angaben'!I30,"")</f>
        <v/>
      </c>
      <c r="H90" s="433" t="str">
        <f>IF(SUM('2.2.3 Fallzahlen'!P18,'2.2.3 Fallzahlen'!P34,'2.2.3 Fallzahlen'!P67,'2.2.3 Fallzahlen'!P72:P75)=0,"",SUM('2.2.3 Fallzahlen'!P18,'2.2.3 Fallzahlen'!P34,'2.2.3 Fallzahlen'!P67,'2.2.3 Fallzahlen'!P72:P75))</f>
        <v/>
      </c>
      <c r="I90" s="433"/>
      <c r="J90" s="271" t="str">
        <f>IF(AND(SUM('2.2.3 Fallzahlen'!P$14:P$17,'2.2.3 Fallzahlen'!P$30:P$33,'2.2.3 Fallzahlen'!P$72:P$75)=0,COUNTBLANK('2.2.3 Fallzahlen'!P$14:P$17)+COUNTBLANK('2.2.3 Fallzahlen'!P$30:P$33)+COUNTBLANK('2.2.3 Fallzahlen'!P$72:P$75)&lt;&gt;0),"",SUM('2.2.3 Fallzahlen'!P$14:P$17,'2.2.3 Fallzahlen'!P$30:P$33,'2.2.3 Fallzahlen'!P$72:P$75))</f>
        <v/>
      </c>
      <c r="K90" s="95" t="str">
        <f>IF(AND(SUM('2.2.3 Fallzahlen'!P$11,'2.2.3 Fallzahlen'!P$13,'2.2.3 Fallzahlen'!P$15,'2.2.3 Fallzahlen'!P$17,'2.2.3 Fallzahlen'!P$27,'2.2.3 Fallzahlen'!P$29,'2.2.3 Fallzahlen'!P$31,'2.2.3 Fallzahlen'!P$33,'2.2.3 Fallzahlen'!P$64,'2.2.3 Fallzahlen'!P$66,'2.2.3 Fallzahlen'!P$73,'2.2.3 Fallzahlen'!P$75)=0,COUNTBLANK('2.2.3 Fallzahlen'!P$11)+COUNTBLANK('2.2.3 Fallzahlen'!P$13)+COUNTBLANK('2.2.3 Fallzahlen'!P$15)+COUNTBLANK('2.2.3 Fallzahlen'!P$17)+COUNTBLANK('2.2.3 Fallzahlen'!P$27)+COUNTBLANK('2.2.3 Fallzahlen'!P$29)+COUNTBLANK('2.2.3 Fallzahlen'!P$31)+COUNTBLANK('2.2.3 Fallzahlen'!P$33)+COUNTBLANK('2.2.3 Fallzahlen'!P$64)+COUNTBLANK('2.2.3 Fallzahlen'!P$66)+COUNTBLANK('2.2.3 Fallzahlen'!P$73)+COUNTBLANK('2.2.3 Fallzahlen'!P$75)&lt;&gt;0),"",SUM('2.2.3 Fallzahlen'!P$11,'2.2.3 Fallzahlen'!P$13,'2.2.3 Fallzahlen'!P$15,'2.2.3 Fallzahlen'!P$17,'2.2.3 Fallzahlen'!P$27,'2.2.3 Fallzahlen'!P$29,'2.2.3 Fallzahlen'!P$31,'2.2.3 Fallzahlen'!P$33,'2.2.3 Fallzahlen'!P$64,'2.2.3 Fallzahlen'!P$66,'2.2.3 Fallzahlen'!P$73,'2.2.3 Fallzahlen'!P$75))</f>
        <v/>
      </c>
      <c r="N90" s="204">
        <f>IF(AND(Zusammenfassung!D90="SHO",OR(Zusammenfassung!H90&lt;100,Zusammenfassung!H90="")),1,IF(AND(Zusammenfassung!D90="HO",OR(Zusammenfassung!H90&lt;50,Zusammenfassung!H90="")),1,0))</f>
        <v>0</v>
      </c>
    </row>
    <row r="91" spans="1:14" ht="27.6" customHeight="1" outlineLevel="1" x14ac:dyDescent="0.2">
      <c r="A91" s="44"/>
      <c r="C91" s="176" t="str">
        <f>IF('Allgemeine Angaben'!E31&lt;&gt;"",'Allgemeine Angaben'!E31,"")</f>
        <v/>
      </c>
      <c r="D91" s="74" t="str">
        <f>IF('Allgemeine Angaben'!G31&lt;&gt;"",'Allgemeine Angaben'!G31,"")</f>
        <v/>
      </c>
      <c r="E91" s="60"/>
      <c r="F91" s="74" t="str">
        <f>IF('Allgemeine Angaben'!H31&lt;&gt;"",'Allgemeine Angaben'!H31,"")</f>
        <v/>
      </c>
      <c r="G91" s="74" t="str">
        <f>IF('Allgemeine Angaben'!I31&lt;&gt;"",'Allgemeine Angaben'!I31,"")</f>
        <v/>
      </c>
      <c r="H91" s="433" t="str">
        <f>IF(SUM('2.2.3 Fallzahlen'!Q18,'2.2.3 Fallzahlen'!Q34,'2.2.3 Fallzahlen'!Q67,'2.2.3 Fallzahlen'!Q72:Q75)=0,"",SUM('2.2.3 Fallzahlen'!Q18,'2.2.3 Fallzahlen'!Q34,'2.2.3 Fallzahlen'!Q67,'2.2.3 Fallzahlen'!Q72:Q75))</f>
        <v/>
      </c>
      <c r="I91" s="433"/>
      <c r="J91" s="271" t="str">
        <f>IF(AND(SUM('2.2.3 Fallzahlen'!Q$14:Q$17,'2.2.3 Fallzahlen'!Q$30:Q$33,'2.2.3 Fallzahlen'!Q$72:Q$75)=0,COUNTBLANK('2.2.3 Fallzahlen'!Q$14:Q$17)+COUNTBLANK('2.2.3 Fallzahlen'!Q$30:Q$33)+COUNTBLANK('2.2.3 Fallzahlen'!Q$72:Q$75)&lt;&gt;0),"",SUM('2.2.3 Fallzahlen'!Q$14:Q$17,'2.2.3 Fallzahlen'!Q$30:Q$33,'2.2.3 Fallzahlen'!Q$72:Q$75))</f>
        <v/>
      </c>
      <c r="K91" s="95" t="str">
        <f>IF(AND(SUM('2.2.3 Fallzahlen'!Q$11,'2.2.3 Fallzahlen'!Q$13,'2.2.3 Fallzahlen'!Q$15,'2.2.3 Fallzahlen'!Q$17,'2.2.3 Fallzahlen'!Q$27,'2.2.3 Fallzahlen'!Q$29,'2.2.3 Fallzahlen'!Q$31,'2.2.3 Fallzahlen'!Q$33,'2.2.3 Fallzahlen'!Q$64,'2.2.3 Fallzahlen'!Q$66,'2.2.3 Fallzahlen'!Q$73,'2.2.3 Fallzahlen'!Q$75)=0,COUNTBLANK('2.2.3 Fallzahlen'!Q$11)+COUNTBLANK('2.2.3 Fallzahlen'!Q$13)+COUNTBLANK('2.2.3 Fallzahlen'!Q$15)+COUNTBLANK('2.2.3 Fallzahlen'!Q$17)+COUNTBLANK('2.2.3 Fallzahlen'!Q$27)+COUNTBLANK('2.2.3 Fallzahlen'!Q$29)+COUNTBLANK('2.2.3 Fallzahlen'!Q$31)+COUNTBLANK('2.2.3 Fallzahlen'!Q$33)+COUNTBLANK('2.2.3 Fallzahlen'!Q$64)+COUNTBLANK('2.2.3 Fallzahlen'!Q$66)+COUNTBLANK('2.2.3 Fallzahlen'!Q$73)+COUNTBLANK('2.2.3 Fallzahlen'!Q$75)&lt;&gt;0),"",SUM('2.2.3 Fallzahlen'!Q$11,'2.2.3 Fallzahlen'!Q$13,'2.2.3 Fallzahlen'!Q$15,'2.2.3 Fallzahlen'!Q$17,'2.2.3 Fallzahlen'!Q$27,'2.2.3 Fallzahlen'!Q$29,'2.2.3 Fallzahlen'!Q$31,'2.2.3 Fallzahlen'!Q$33,'2.2.3 Fallzahlen'!Q$64,'2.2.3 Fallzahlen'!Q$66,'2.2.3 Fallzahlen'!Q$73,'2.2.3 Fallzahlen'!Q$75))</f>
        <v/>
      </c>
      <c r="N91" s="204">
        <f>IF(AND(Zusammenfassung!D91="SHO",OR(Zusammenfassung!H91&lt;100,Zusammenfassung!H91="")),1,IF(AND(Zusammenfassung!D91="HO",OR(Zusammenfassung!H91&lt;50,Zusammenfassung!H91="")),1,0))</f>
        <v>0</v>
      </c>
    </row>
    <row r="92" spans="1:14" ht="27.6" customHeight="1" outlineLevel="1" x14ac:dyDescent="0.2">
      <c r="A92" s="44"/>
      <c r="C92" s="176" t="str">
        <f>IF('Allgemeine Angaben'!E32&lt;&gt;"",'Allgemeine Angaben'!E32,"")</f>
        <v/>
      </c>
      <c r="D92" s="74" t="str">
        <f>IF('Allgemeine Angaben'!G32&lt;&gt;"",'Allgemeine Angaben'!G32,"")</f>
        <v/>
      </c>
      <c r="E92" s="60"/>
      <c r="F92" s="74" t="str">
        <f>IF('Allgemeine Angaben'!H32&lt;&gt;"",'Allgemeine Angaben'!H32,"")</f>
        <v/>
      </c>
      <c r="G92" s="74" t="str">
        <f>IF('Allgemeine Angaben'!I32&lt;&gt;"",'Allgemeine Angaben'!I32,"")</f>
        <v/>
      </c>
      <c r="H92" s="433" t="str">
        <f>IF(SUM('2.2.3 Fallzahlen'!R18,'2.2.3 Fallzahlen'!R34,'2.2.3 Fallzahlen'!R67,'2.2.3 Fallzahlen'!R72:R75)=0,"",SUM('2.2.3 Fallzahlen'!R18,'2.2.3 Fallzahlen'!R34,'2.2.3 Fallzahlen'!R67,'2.2.3 Fallzahlen'!R72:R75))</f>
        <v/>
      </c>
      <c r="I92" s="433"/>
      <c r="J92" s="271" t="str">
        <f>IF(AND(SUM('2.2.3 Fallzahlen'!R$14:R$17,'2.2.3 Fallzahlen'!R$30:R$33,'2.2.3 Fallzahlen'!R$72:R$75)=0,COUNTBLANK('2.2.3 Fallzahlen'!R$14:R$17)+COUNTBLANK('2.2.3 Fallzahlen'!R$30:R$33)+COUNTBLANK('2.2.3 Fallzahlen'!R$72:R$75)&lt;&gt;0),"",SUM('2.2.3 Fallzahlen'!R$14:R$17,'2.2.3 Fallzahlen'!R$30:R$33,'2.2.3 Fallzahlen'!R$72:R$75))</f>
        <v/>
      </c>
      <c r="K92" s="95" t="str">
        <f>IF(AND(SUM('2.2.3 Fallzahlen'!R$11,'2.2.3 Fallzahlen'!R$13,'2.2.3 Fallzahlen'!R$15,'2.2.3 Fallzahlen'!R$17,'2.2.3 Fallzahlen'!R$27,'2.2.3 Fallzahlen'!R$29,'2.2.3 Fallzahlen'!R$31,'2.2.3 Fallzahlen'!R$33,'2.2.3 Fallzahlen'!R$64,'2.2.3 Fallzahlen'!R$66,'2.2.3 Fallzahlen'!R$73,'2.2.3 Fallzahlen'!R$75)=0,COUNTBLANK('2.2.3 Fallzahlen'!R$11)+COUNTBLANK('2.2.3 Fallzahlen'!R$13)+COUNTBLANK('2.2.3 Fallzahlen'!R$15)+COUNTBLANK('2.2.3 Fallzahlen'!R$17)+COUNTBLANK('2.2.3 Fallzahlen'!R$27)+COUNTBLANK('2.2.3 Fallzahlen'!R$29)+COUNTBLANK('2.2.3 Fallzahlen'!R$31)+COUNTBLANK('2.2.3 Fallzahlen'!R$33)+COUNTBLANK('2.2.3 Fallzahlen'!R$64)+COUNTBLANK('2.2.3 Fallzahlen'!R$66)+COUNTBLANK('2.2.3 Fallzahlen'!R$73)+COUNTBLANK('2.2.3 Fallzahlen'!R$75)&lt;&gt;0),"",SUM('2.2.3 Fallzahlen'!R$11,'2.2.3 Fallzahlen'!R$13,'2.2.3 Fallzahlen'!R$15,'2.2.3 Fallzahlen'!R$17,'2.2.3 Fallzahlen'!R$27,'2.2.3 Fallzahlen'!R$29,'2.2.3 Fallzahlen'!R$31,'2.2.3 Fallzahlen'!R$33,'2.2.3 Fallzahlen'!R$64,'2.2.3 Fallzahlen'!R$66,'2.2.3 Fallzahlen'!R$73,'2.2.3 Fallzahlen'!R$75))</f>
        <v/>
      </c>
      <c r="N92" s="204">
        <f>IF(AND(Zusammenfassung!D92="SHO",OR(Zusammenfassung!H92&lt;100,Zusammenfassung!H92="")),1,IF(AND(Zusammenfassung!D92="HO",OR(Zusammenfassung!H92&lt;50,Zusammenfassung!H92="")),1,0))</f>
        <v>0</v>
      </c>
    </row>
    <row r="93" spans="1:14" ht="27.6" customHeight="1" outlineLevel="1" x14ac:dyDescent="0.2">
      <c r="A93" s="44"/>
      <c r="C93" s="176" t="str">
        <f>IF('Allgemeine Angaben'!E33&lt;&gt;"",'Allgemeine Angaben'!E33,"")</f>
        <v/>
      </c>
      <c r="D93" s="74" t="str">
        <f>IF('Allgemeine Angaben'!G33&lt;&gt;"",'Allgemeine Angaben'!G33,"")</f>
        <v/>
      </c>
      <c r="E93" s="60"/>
      <c r="F93" s="74" t="str">
        <f>IF('Allgemeine Angaben'!H33&lt;&gt;"",'Allgemeine Angaben'!H33,"")</f>
        <v/>
      </c>
      <c r="G93" s="74" t="str">
        <f>IF('Allgemeine Angaben'!I33&lt;&gt;"",'Allgemeine Angaben'!I33,"")</f>
        <v/>
      </c>
      <c r="H93" s="433" t="str">
        <f>IF(SUM('2.2.3 Fallzahlen'!S18,'2.2.3 Fallzahlen'!S34,'2.2.3 Fallzahlen'!S67,'2.2.3 Fallzahlen'!S72:S75)=0,"",SUM('2.2.3 Fallzahlen'!S18,'2.2.3 Fallzahlen'!S34,'2.2.3 Fallzahlen'!S67,'2.2.3 Fallzahlen'!S72:S75))</f>
        <v/>
      </c>
      <c r="I93" s="433"/>
      <c r="J93" s="271" t="str">
        <f>IF(AND(SUM('2.2.3 Fallzahlen'!S$14:S$17,'2.2.3 Fallzahlen'!S$30:S$33,'2.2.3 Fallzahlen'!S$72:S$75)=0,COUNTBLANK('2.2.3 Fallzahlen'!S$14:S$17)+COUNTBLANK('2.2.3 Fallzahlen'!S$30:S$33)+COUNTBLANK('2.2.3 Fallzahlen'!S$72:S$75)&lt;&gt;0),"",SUM('2.2.3 Fallzahlen'!S$14:S$17,'2.2.3 Fallzahlen'!S$30:S$33,'2.2.3 Fallzahlen'!S$72:S$75))</f>
        <v/>
      </c>
      <c r="K93" s="95" t="str">
        <f>IF(AND(SUM('2.2.3 Fallzahlen'!S$11,'2.2.3 Fallzahlen'!S$13,'2.2.3 Fallzahlen'!S$15,'2.2.3 Fallzahlen'!S$17,'2.2.3 Fallzahlen'!S$27,'2.2.3 Fallzahlen'!S$29,'2.2.3 Fallzahlen'!S$31,'2.2.3 Fallzahlen'!S$33,'2.2.3 Fallzahlen'!S$64,'2.2.3 Fallzahlen'!S$66,'2.2.3 Fallzahlen'!S$73,'2.2.3 Fallzahlen'!S$75)=0,COUNTBLANK('2.2.3 Fallzahlen'!S$11)+COUNTBLANK('2.2.3 Fallzahlen'!S$13)+COUNTBLANK('2.2.3 Fallzahlen'!S$15)+COUNTBLANK('2.2.3 Fallzahlen'!S$17)+COUNTBLANK('2.2.3 Fallzahlen'!S$27)+COUNTBLANK('2.2.3 Fallzahlen'!S$29)+COUNTBLANK('2.2.3 Fallzahlen'!S$31)+COUNTBLANK('2.2.3 Fallzahlen'!S$33)+COUNTBLANK('2.2.3 Fallzahlen'!S$64)+COUNTBLANK('2.2.3 Fallzahlen'!S$66)+COUNTBLANK('2.2.3 Fallzahlen'!S$73)+COUNTBLANK('2.2.3 Fallzahlen'!S$75)&lt;&gt;0),"",SUM('2.2.3 Fallzahlen'!S$11,'2.2.3 Fallzahlen'!S$13,'2.2.3 Fallzahlen'!S$15,'2.2.3 Fallzahlen'!S$17,'2.2.3 Fallzahlen'!S$27,'2.2.3 Fallzahlen'!S$29,'2.2.3 Fallzahlen'!S$31,'2.2.3 Fallzahlen'!S$33,'2.2.3 Fallzahlen'!S$64,'2.2.3 Fallzahlen'!S$66,'2.2.3 Fallzahlen'!S$73,'2.2.3 Fallzahlen'!S$75))</f>
        <v/>
      </c>
      <c r="N93" s="204">
        <f>IF(AND(Zusammenfassung!D93="SHO",OR(Zusammenfassung!H93&lt;100,Zusammenfassung!H93="")),1,IF(AND(Zusammenfassung!D93="HO",OR(Zusammenfassung!H93&lt;50,Zusammenfassung!H93="")),1,0))</f>
        <v>0</v>
      </c>
    </row>
    <row r="94" spans="1:14" ht="27.6" customHeight="1" outlineLevel="1" x14ac:dyDescent="0.2">
      <c r="A94" s="44"/>
      <c r="C94" s="176" t="str">
        <f>IF('Allgemeine Angaben'!E34&lt;&gt;"",'Allgemeine Angaben'!E34,"")</f>
        <v/>
      </c>
      <c r="D94" s="74" t="str">
        <f>IF('Allgemeine Angaben'!G34&lt;&gt;"",'Allgemeine Angaben'!G34,"")</f>
        <v/>
      </c>
      <c r="E94" s="60"/>
      <c r="F94" s="74" t="str">
        <f>IF('Allgemeine Angaben'!H34&lt;&gt;"",'Allgemeine Angaben'!H34,"")</f>
        <v/>
      </c>
      <c r="G94" s="74" t="str">
        <f>IF('Allgemeine Angaben'!I34&lt;&gt;"",'Allgemeine Angaben'!I34,"")</f>
        <v/>
      </c>
      <c r="H94" s="433" t="str">
        <f>IF(SUM('2.2.3 Fallzahlen'!T18,'2.2.3 Fallzahlen'!T34,'2.2.3 Fallzahlen'!T67,'2.2.3 Fallzahlen'!T72:T75)=0,"",SUM('2.2.3 Fallzahlen'!T18,'2.2.3 Fallzahlen'!T34,'2.2.3 Fallzahlen'!T67,'2.2.3 Fallzahlen'!T72:T75))</f>
        <v/>
      </c>
      <c r="I94" s="433"/>
      <c r="J94" s="271" t="str">
        <f>IF(AND(SUM('2.2.3 Fallzahlen'!T$14:T$17,'2.2.3 Fallzahlen'!T$30:T$33,'2.2.3 Fallzahlen'!T$72:T$75)=0,COUNTBLANK('2.2.3 Fallzahlen'!T$14:T$17)+COUNTBLANK('2.2.3 Fallzahlen'!T$30:T$33)+COUNTBLANK('2.2.3 Fallzahlen'!T$72:T$75)&lt;&gt;0),"",SUM('2.2.3 Fallzahlen'!T$14:T$17,'2.2.3 Fallzahlen'!T$30:T$33,'2.2.3 Fallzahlen'!T$72:T$75))</f>
        <v/>
      </c>
      <c r="K94" s="95" t="str">
        <f>IF(AND(SUM('2.2.3 Fallzahlen'!T$11,'2.2.3 Fallzahlen'!T$13,'2.2.3 Fallzahlen'!T$15,'2.2.3 Fallzahlen'!T$17,'2.2.3 Fallzahlen'!T$27,'2.2.3 Fallzahlen'!T$29,'2.2.3 Fallzahlen'!T$31,'2.2.3 Fallzahlen'!T$33,'2.2.3 Fallzahlen'!T$64,'2.2.3 Fallzahlen'!T$66,'2.2.3 Fallzahlen'!T$73,'2.2.3 Fallzahlen'!T$75)=0,COUNTBLANK('2.2.3 Fallzahlen'!T$11)+COUNTBLANK('2.2.3 Fallzahlen'!T$13)+COUNTBLANK('2.2.3 Fallzahlen'!T$15)+COUNTBLANK('2.2.3 Fallzahlen'!T$17)+COUNTBLANK('2.2.3 Fallzahlen'!T$27)+COUNTBLANK('2.2.3 Fallzahlen'!T$29)+COUNTBLANK('2.2.3 Fallzahlen'!T$31)+COUNTBLANK('2.2.3 Fallzahlen'!T$33)+COUNTBLANK('2.2.3 Fallzahlen'!T$64)+COUNTBLANK('2.2.3 Fallzahlen'!T$66)+COUNTBLANK('2.2.3 Fallzahlen'!T$73)+COUNTBLANK('2.2.3 Fallzahlen'!T$75)&lt;&gt;0),"",SUM('2.2.3 Fallzahlen'!T$11,'2.2.3 Fallzahlen'!T$13,'2.2.3 Fallzahlen'!T$15,'2.2.3 Fallzahlen'!T$17,'2.2.3 Fallzahlen'!T$27,'2.2.3 Fallzahlen'!T$29,'2.2.3 Fallzahlen'!T$31,'2.2.3 Fallzahlen'!T$33,'2.2.3 Fallzahlen'!T$64,'2.2.3 Fallzahlen'!T$66,'2.2.3 Fallzahlen'!T$73,'2.2.3 Fallzahlen'!T$75))</f>
        <v/>
      </c>
      <c r="N94" s="204">
        <f>IF(AND(Zusammenfassung!D94="SHO",OR(Zusammenfassung!H94&lt;100,Zusammenfassung!H94="")),1,IF(AND(Zusammenfassung!D94="HO",OR(Zusammenfassung!H94&lt;50,Zusammenfassung!H94="")),1,0))</f>
        <v>0</v>
      </c>
    </row>
    <row r="95" spans="1:14" ht="27.6" customHeight="1" outlineLevel="1" x14ac:dyDescent="0.2">
      <c r="A95" s="44"/>
      <c r="C95" s="176" t="str">
        <f>IF('Allgemeine Angaben'!E35&lt;&gt;"",'Allgemeine Angaben'!E35,"")</f>
        <v/>
      </c>
      <c r="D95" s="74" t="str">
        <f>IF('Allgemeine Angaben'!G35&lt;&gt;"",'Allgemeine Angaben'!G35,"")</f>
        <v/>
      </c>
      <c r="E95" s="60"/>
      <c r="F95" s="74" t="str">
        <f>IF('Allgemeine Angaben'!H35&lt;&gt;"",'Allgemeine Angaben'!H35,"")</f>
        <v/>
      </c>
      <c r="G95" s="74" t="str">
        <f>IF('Allgemeine Angaben'!I35&lt;&gt;"",'Allgemeine Angaben'!I35,"")</f>
        <v/>
      </c>
      <c r="H95" s="433" t="str">
        <f>IF(SUM('2.2.3 Fallzahlen'!U18,'2.2.3 Fallzahlen'!U34,'2.2.3 Fallzahlen'!U67,'2.2.3 Fallzahlen'!U72:U75)=0,"",SUM('2.2.3 Fallzahlen'!U18,'2.2.3 Fallzahlen'!U34,'2.2.3 Fallzahlen'!U67,'2.2.3 Fallzahlen'!U72:U75))</f>
        <v/>
      </c>
      <c r="I95" s="433"/>
      <c r="J95" s="271" t="str">
        <f>IF(AND(SUM('2.2.3 Fallzahlen'!U$14:U$17,'2.2.3 Fallzahlen'!U$30:U$33,'2.2.3 Fallzahlen'!U$72:U$75)=0,COUNTBLANK('2.2.3 Fallzahlen'!U$14:U$17)+COUNTBLANK('2.2.3 Fallzahlen'!U$30:U$33)+COUNTBLANK('2.2.3 Fallzahlen'!U$72:U$75)&lt;&gt;0),"",SUM('2.2.3 Fallzahlen'!U$14:U$17,'2.2.3 Fallzahlen'!U$30:U$33,'2.2.3 Fallzahlen'!U$72:U$75))</f>
        <v/>
      </c>
      <c r="K95" s="95" t="str">
        <f>IF(AND(SUM('2.2.3 Fallzahlen'!U$11,'2.2.3 Fallzahlen'!U$13,'2.2.3 Fallzahlen'!U$15,'2.2.3 Fallzahlen'!U$17,'2.2.3 Fallzahlen'!U$27,'2.2.3 Fallzahlen'!U$29,'2.2.3 Fallzahlen'!U$31,'2.2.3 Fallzahlen'!U$33,'2.2.3 Fallzahlen'!U$64,'2.2.3 Fallzahlen'!U$66,'2.2.3 Fallzahlen'!U$73,'2.2.3 Fallzahlen'!U$75)=0,COUNTBLANK('2.2.3 Fallzahlen'!U$11)+COUNTBLANK('2.2.3 Fallzahlen'!U$13)+COUNTBLANK('2.2.3 Fallzahlen'!U$15)+COUNTBLANK('2.2.3 Fallzahlen'!U$17)+COUNTBLANK('2.2.3 Fallzahlen'!U$27)+COUNTBLANK('2.2.3 Fallzahlen'!U$29)+COUNTBLANK('2.2.3 Fallzahlen'!U$31)+COUNTBLANK('2.2.3 Fallzahlen'!U$33)+COUNTBLANK('2.2.3 Fallzahlen'!U$64)+COUNTBLANK('2.2.3 Fallzahlen'!U$66)+COUNTBLANK('2.2.3 Fallzahlen'!U$73)+COUNTBLANK('2.2.3 Fallzahlen'!U$75)&lt;&gt;0),"",SUM('2.2.3 Fallzahlen'!U$11,'2.2.3 Fallzahlen'!U$13,'2.2.3 Fallzahlen'!U$15,'2.2.3 Fallzahlen'!U$17,'2.2.3 Fallzahlen'!U$27,'2.2.3 Fallzahlen'!U$29,'2.2.3 Fallzahlen'!U$31,'2.2.3 Fallzahlen'!U$33,'2.2.3 Fallzahlen'!U$64,'2.2.3 Fallzahlen'!U$66,'2.2.3 Fallzahlen'!U$73,'2.2.3 Fallzahlen'!U$75))</f>
        <v/>
      </c>
      <c r="N95" s="204">
        <f>IF(AND(Zusammenfassung!D95="SHO",OR(Zusammenfassung!H95&lt;100,Zusammenfassung!H95="")),1,IF(AND(Zusammenfassung!D95="HO",OR(Zusammenfassung!H95&lt;50,Zusammenfassung!H95="")),1,0))</f>
        <v>0</v>
      </c>
    </row>
    <row r="96" spans="1:14" ht="27.6" customHeight="1" outlineLevel="1" x14ac:dyDescent="0.2">
      <c r="A96" s="44"/>
      <c r="C96" s="176" t="str">
        <f>IF('Allgemeine Angaben'!E36&lt;&gt;"",'Allgemeine Angaben'!E36,"")</f>
        <v/>
      </c>
      <c r="D96" s="74" t="str">
        <f>IF('Allgemeine Angaben'!G36&lt;&gt;"",'Allgemeine Angaben'!G36,"")</f>
        <v/>
      </c>
      <c r="E96" s="60"/>
      <c r="F96" s="74" t="str">
        <f>IF('Allgemeine Angaben'!H36&lt;&gt;"",'Allgemeine Angaben'!H36,"")</f>
        <v/>
      </c>
      <c r="G96" s="74" t="str">
        <f>IF('Allgemeine Angaben'!I36&lt;&gt;"",'Allgemeine Angaben'!I36,"")</f>
        <v/>
      </c>
      <c r="H96" s="433" t="str">
        <f>IF(SUM('2.2.3 Fallzahlen'!V18,'2.2.3 Fallzahlen'!V34,'2.2.3 Fallzahlen'!V67,'2.2.3 Fallzahlen'!V72:V75)=0,"",SUM('2.2.3 Fallzahlen'!V18,'2.2.3 Fallzahlen'!V34,'2.2.3 Fallzahlen'!V67,'2.2.3 Fallzahlen'!V72:V75))</f>
        <v/>
      </c>
      <c r="I96" s="433"/>
      <c r="J96" s="271" t="str">
        <f>IF(AND(SUM('2.2.3 Fallzahlen'!V$14:V$17,'2.2.3 Fallzahlen'!V$30:V$33,'2.2.3 Fallzahlen'!V$72:V$75)=0,COUNTBLANK('2.2.3 Fallzahlen'!V$14:V$17)+COUNTBLANK('2.2.3 Fallzahlen'!V$30:V$33)+COUNTBLANK('2.2.3 Fallzahlen'!V$72:V$75)&lt;&gt;0),"",SUM('2.2.3 Fallzahlen'!V$14:V$17,'2.2.3 Fallzahlen'!V$30:V$33,'2.2.3 Fallzahlen'!V$72:V$75))</f>
        <v/>
      </c>
      <c r="K96" s="95" t="str">
        <f>IF(AND(SUM('2.2.3 Fallzahlen'!V$11,'2.2.3 Fallzahlen'!V$13,'2.2.3 Fallzahlen'!V$15,'2.2.3 Fallzahlen'!V$17,'2.2.3 Fallzahlen'!V$27,'2.2.3 Fallzahlen'!V$29,'2.2.3 Fallzahlen'!V$31,'2.2.3 Fallzahlen'!V$33,'2.2.3 Fallzahlen'!V$64,'2.2.3 Fallzahlen'!V$66,'2.2.3 Fallzahlen'!V$73,'2.2.3 Fallzahlen'!V$75)=0,COUNTBLANK('2.2.3 Fallzahlen'!V$11)+COUNTBLANK('2.2.3 Fallzahlen'!V$13)+COUNTBLANK('2.2.3 Fallzahlen'!V$15)+COUNTBLANK('2.2.3 Fallzahlen'!V$17)+COUNTBLANK('2.2.3 Fallzahlen'!V$27)+COUNTBLANK('2.2.3 Fallzahlen'!V$29)+COUNTBLANK('2.2.3 Fallzahlen'!V$31)+COUNTBLANK('2.2.3 Fallzahlen'!V$33)+COUNTBLANK('2.2.3 Fallzahlen'!V$64)+COUNTBLANK('2.2.3 Fallzahlen'!V$66)+COUNTBLANK('2.2.3 Fallzahlen'!V$73)+COUNTBLANK('2.2.3 Fallzahlen'!V$75)&lt;&gt;0),"",SUM('2.2.3 Fallzahlen'!V$11,'2.2.3 Fallzahlen'!V$13,'2.2.3 Fallzahlen'!V$15,'2.2.3 Fallzahlen'!V$17,'2.2.3 Fallzahlen'!V$27,'2.2.3 Fallzahlen'!V$29,'2.2.3 Fallzahlen'!V$31,'2.2.3 Fallzahlen'!V$33,'2.2.3 Fallzahlen'!V$64,'2.2.3 Fallzahlen'!V$66,'2.2.3 Fallzahlen'!V$73,'2.2.3 Fallzahlen'!V$75))</f>
        <v/>
      </c>
      <c r="N96" s="204">
        <f>IF(AND(Zusammenfassung!D96="SHO",OR(Zusammenfassung!H96&lt;100,Zusammenfassung!H96="")),1,IF(AND(Zusammenfassung!D96="HO",OR(Zusammenfassung!H96&lt;50,Zusammenfassung!H96="")),1,0))</f>
        <v>0</v>
      </c>
    </row>
    <row r="97" spans="1:14" ht="27.6" customHeight="1" outlineLevel="1" x14ac:dyDescent="0.2">
      <c r="A97" s="44"/>
      <c r="C97" s="176" t="str">
        <f>IF('Allgemeine Angaben'!E37&lt;&gt;"",'Allgemeine Angaben'!E37,"")</f>
        <v/>
      </c>
      <c r="D97" s="74" t="str">
        <f>IF('Allgemeine Angaben'!G37&lt;&gt;"",'Allgemeine Angaben'!G37,"")</f>
        <v/>
      </c>
      <c r="E97" s="60"/>
      <c r="F97" s="74" t="str">
        <f>IF('Allgemeine Angaben'!H37&lt;&gt;"",'Allgemeine Angaben'!H37,"")</f>
        <v/>
      </c>
      <c r="G97" s="74" t="str">
        <f>IF('Allgemeine Angaben'!I37&lt;&gt;"",'Allgemeine Angaben'!I37,"")</f>
        <v/>
      </c>
      <c r="H97" s="433" t="str">
        <f>IF(SUM('2.2.3 Fallzahlen'!W18,'2.2.3 Fallzahlen'!W34,'2.2.3 Fallzahlen'!W67,'2.2.3 Fallzahlen'!W72:W75)=0,"",SUM('2.2.3 Fallzahlen'!W18,'2.2.3 Fallzahlen'!W34,'2.2.3 Fallzahlen'!W67,'2.2.3 Fallzahlen'!W72:W75))</f>
        <v/>
      </c>
      <c r="I97" s="433"/>
      <c r="J97" s="271" t="str">
        <f>IF(AND(SUM('2.2.3 Fallzahlen'!W$14:W$17,'2.2.3 Fallzahlen'!W$30:W$33,'2.2.3 Fallzahlen'!W$72:W$75)=0,COUNTBLANK('2.2.3 Fallzahlen'!W$14:W$17)+COUNTBLANK('2.2.3 Fallzahlen'!W$30:W$33)+COUNTBLANK('2.2.3 Fallzahlen'!W$72:W$75)&lt;&gt;0),"",SUM('2.2.3 Fallzahlen'!W$14:W$17,'2.2.3 Fallzahlen'!W$30:W$33,'2.2.3 Fallzahlen'!W$72:W$75))</f>
        <v/>
      </c>
      <c r="K97" s="95" t="str">
        <f>IF(AND(SUM('2.2.3 Fallzahlen'!W$11,'2.2.3 Fallzahlen'!W$13,'2.2.3 Fallzahlen'!W$15,'2.2.3 Fallzahlen'!W$17,'2.2.3 Fallzahlen'!W$27,'2.2.3 Fallzahlen'!W$29,'2.2.3 Fallzahlen'!W$31,'2.2.3 Fallzahlen'!W$33,'2.2.3 Fallzahlen'!W$64,'2.2.3 Fallzahlen'!W$66,'2.2.3 Fallzahlen'!W$73,'2.2.3 Fallzahlen'!W$75)=0,COUNTBLANK('2.2.3 Fallzahlen'!W$11)+COUNTBLANK('2.2.3 Fallzahlen'!W$13)+COUNTBLANK('2.2.3 Fallzahlen'!W$15)+COUNTBLANK('2.2.3 Fallzahlen'!W$17)+COUNTBLANK('2.2.3 Fallzahlen'!W$27)+COUNTBLANK('2.2.3 Fallzahlen'!W$29)+COUNTBLANK('2.2.3 Fallzahlen'!W$31)+COUNTBLANK('2.2.3 Fallzahlen'!W$33)+COUNTBLANK('2.2.3 Fallzahlen'!W$64)+COUNTBLANK('2.2.3 Fallzahlen'!W$66)+COUNTBLANK('2.2.3 Fallzahlen'!W$73)+COUNTBLANK('2.2.3 Fallzahlen'!W$75)&lt;&gt;0),"",SUM('2.2.3 Fallzahlen'!W$11,'2.2.3 Fallzahlen'!W$13,'2.2.3 Fallzahlen'!W$15,'2.2.3 Fallzahlen'!W$17,'2.2.3 Fallzahlen'!W$27,'2.2.3 Fallzahlen'!W$29,'2.2.3 Fallzahlen'!W$31,'2.2.3 Fallzahlen'!W$33,'2.2.3 Fallzahlen'!W$64,'2.2.3 Fallzahlen'!W$66,'2.2.3 Fallzahlen'!W$73,'2.2.3 Fallzahlen'!W$75))</f>
        <v/>
      </c>
      <c r="N97" s="204">
        <f>IF(AND(Zusammenfassung!D97="SHO",OR(Zusammenfassung!H97&lt;100,Zusammenfassung!H97="")),1,IF(AND(Zusammenfassung!D97="HO",OR(Zusammenfassung!H97&lt;50,Zusammenfassung!H97="")),1,0))</f>
        <v>0</v>
      </c>
    </row>
    <row r="98" spans="1:14" ht="27.6" customHeight="1" outlineLevel="1" x14ac:dyDescent="0.2">
      <c r="A98" s="44"/>
      <c r="C98" s="176" t="str">
        <f>IF('Allgemeine Angaben'!E38&lt;&gt;"",'Allgemeine Angaben'!E38,"")</f>
        <v/>
      </c>
      <c r="D98" s="74" t="str">
        <f>IF('Allgemeine Angaben'!G38&lt;&gt;"",'Allgemeine Angaben'!G38,"")</f>
        <v/>
      </c>
      <c r="E98" s="60"/>
      <c r="F98" s="74" t="str">
        <f>IF('Allgemeine Angaben'!H38&lt;&gt;"",'Allgemeine Angaben'!H38,"")</f>
        <v/>
      </c>
      <c r="G98" s="74" t="str">
        <f>IF('Allgemeine Angaben'!I38&lt;&gt;"",'Allgemeine Angaben'!I38,"")</f>
        <v/>
      </c>
      <c r="H98" s="433" t="str">
        <f>IF(SUM('2.2.3 Fallzahlen'!X18,'2.2.3 Fallzahlen'!X34,'2.2.3 Fallzahlen'!X67,'2.2.3 Fallzahlen'!X72:X75)=0,"",SUM('2.2.3 Fallzahlen'!X18,'2.2.3 Fallzahlen'!X34,'2.2.3 Fallzahlen'!X67,'2.2.3 Fallzahlen'!X72:X75))</f>
        <v/>
      </c>
      <c r="I98" s="433"/>
      <c r="J98" s="271" t="str">
        <f>IF(AND(SUM('2.2.3 Fallzahlen'!X$14:X$17,'2.2.3 Fallzahlen'!X$30:X$33,'2.2.3 Fallzahlen'!X$72:X$75)=0,COUNTBLANK('2.2.3 Fallzahlen'!X$14:X$17)+COUNTBLANK('2.2.3 Fallzahlen'!X$30:X$33)+COUNTBLANK('2.2.3 Fallzahlen'!X$72:X$75)&lt;&gt;0),"",SUM('2.2.3 Fallzahlen'!X$14:X$17,'2.2.3 Fallzahlen'!X$30:X$33,'2.2.3 Fallzahlen'!X$72:X$75))</f>
        <v/>
      </c>
      <c r="K98" s="95" t="str">
        <f>IF(AND(SUM('2.2.3 Fallzahlen'!X$11,'2.2.3 Fallzahlen'!X$13,'2.2.3 Fallzahlen'!X$15,'2.2.3 Fallzahlen'!X$17,'2.2.3 Fallzahlen'!X$27,'2.2.3 Fallzahlen'!X$29,'2.2.3 Fallzahlen'!X$31,'2.2.3 Fallzahlen'!X$33,'2.2.3 Fallzahlen'!X$64,'2.2.3 Fallzahlen'!X$66,'2.2.3 Fallzahlen'!X$73,'2.2.3 Fallzahlen'!X$75)=0,COUNTBLANK('2.2.3 Fallzahlen'!X$11)+COUNTBLANK('2.2.3 Fallzahlen'!X$13)+COUNTBLANK('2.2.3 Fallzahlen'!X$15)+COUNTBLANK('2.2.3 Fallzahlen'!X$17)+COUNTBLANK('2.2.3 Fallzahlen'!X$27)+COUNTBLANK('2.2.3 Fallzahlen'!X$29)+COUNTBLANK('2.2.3 Fallzahlen'!X$31)+COUNTBLANK('2.2.3 Fallzahlen'!X$33)+COUNTBLANK('2.2.3 Fallzahlen'!X$64)+COUNTBLANK('2.2.3 Fallzahlen'!X$66)+COUNTBLANK('2.2.3 Fallzahlen'!X$73)+COUNTBLANK('2.2.3 Fallzahlen'!X$75)&lt;&gt;0),"",SUM('2.2.3 Fallzahlen'!X$11,'2.2.3 Fallzahlen'!X$13,'2.2.3 Fallzahlen'!X$15,'2.2.3 Fallzahlen'!X$17,'2.2.3 Fallzahlen'!X$27,'2.2.3 Fallzahlen'!X$29,'2.2.3 Fallzahlen'!X$31,'2.2.3 Fallzahlen'!X$33,'2.2.3 Fallzahlen'!X$64,'2.2.3 Fallzahlen'!X$66,'2.2.3 Fallzahlen'!X$73,'2.2.3 Fallzahlen'!X$75))</f>
        <v/>
      </c>
      <c r="N98" s="204">
        <f>IF(AND(Zusammenfassung!D98="SHO",OR(Zusammenfassung!H98&lt;100,Zusammenfassung!H98="")),1,IF(AND(Zusammenfassung!D98="HO",OR(Zusammenfassung!H98&lt;50,Zusammenfassung!H98="")),1,0))</f>
        <v>0</v>
      </c>
    </row>
    <row r="99" spans="1:14" ht="27.6" customHeight="1" outlineLevel="1" x14ac:dyDescent="0.2">
      <c r="A99" s="44"/>
      <c r="C99" s="176" t="str">
        <f>IF('Allgemeine Angaben'!E39&lt;&gt;"",'Allgemeine Angaben'!E39,"")</f>
        <v/>
      </c>
      <c r="D99" s="74" t="str">
        <f>IF('Allgemeine Angaben'!G39&lt;&gt;"",'Allgemeine Angaben'!G39,"")</f>
        <v/>
      </c>
      <c r="E99" s="60"/>
      <c r="F99" s="74" t="str">
        <f>IF('Allgemeine Angaben'!H39&lt;&gt;"",'Allgemeine Angaben'!H39,"")</f>
        <v/>
      </c>
      <c r="G99" s="74" t="str">
        <f>IF('Allgemeine Angaben'!I39&lt;&gt;"",'Allgemeine Angaben'!I39,"")</f>
        <v/>
      </c>
      <c r="H99" s="433" t="str">
        <f>IF(SUM('2.2.3 Fallzahlen'!Y18,'2.2.3 Fallzahlen'!Y34,'2.2.3 Fallzahlen'!Y67,'2.2.3 Fallzahlen'!Y72:Y75)=0,"",SUM('2.2.3 Fallzahlen'!Y18,'2.2.3 Fallzahlen'!Y34,'2.2.3 Fallzahlen'!Y67,'2.2.3 Fallzahlen'!Y72:Y75))</f>
        <v/>
      </c>
      <c r="I99" s="433"/>
      <c r="J99" s="271" t="str">
        <f>IF(AND(SUM('2.2.3 Fallzahlen'!Y$14:Y$17,'2.2.3 Fallzahlen'!Y$30:Y$33,'2.2.3 Fallzahlen'!Y$72:Y$75)=0,COUNTBLANK('2.2.3 Fallzahlen'!Y$14:Y$17)+COUNTBLANK('2.2.3 Fallzahlen'!Y$30:Y$33)+COUNTBLANK('2.2.3 Fallzahlen'!Y$72:Y$75)&lt;&gt;0),"",SUM('2.2.3 Fallzahlen'!Y$14:Y$17,'2.2.3 Fallzahlen'!Y$30:Y$33,'2.2.3 Fallzahlen'!Y$72:Y$75))</f>
        <v/>
      </c>
      <c r="K99" s="95" t="str">
        <f>IF(AND(SUM('2.2.3 Fallzahlen'!Y$11,'2.2.3 Fallzahlen'!Y$13,'2.2.3 Fallzahlen'!Y$15,'2.2.3 Fallzahlen'!Y$17,'2.2.3 Fallzahlen'!Y$27,'2.2.3 Fallzahlen'!Y$29,'2.2.3 Fallzahlen'!Y$31,'2.2.3 Fallzahlen'!Y$33,'2.2.3 Fallzahlen'!Y$64,'2.2.3 Fallzahlen'!Y$66,'2.2.3 Fallzahlen'!Y$73,'2.2.3 Fallzahlen'!Y$75)=0,COUNTBLANK('2.2.3 Fallzahlen'!Y$11)+COUNTBLANK('2.2.3 Fallzahlen'!Y$13)+COUNTBLANK('2.2.3 Fallzahlen'!Y$15)+COUNTBLANK('2.2.3 Fallzahlen'!Y$17)+COUNTBLANK('2.2.3 Fallzahlen'!Y$27)+COUNTBLANK('2.2.3 Fallzahlen'!Y$29)+COUNTBLANK('2.2.3 Fallzahlen'!Y$31)+COUNTBLANK('2.2.3 Fallzahlen'!Y$33)+COUNTBLANK('2.2.3 Fallzahlen'!Y$64)+COUNTBLANK('2.2.3 Fallzahlen'!Y$66)+COUNTBLANK('2.2.3 Fallzahlen'!Y$73)+COUNTBLANK('2.2.3 Fallzahlen'!Y$75)&lt;&gt;0),"",SUM('2.2.3 Fallzahlen'!Y$11,'2.2.3 Fallzahlen'!Y$13,'2.2.3 Fallzahlen'!Y$15,'2.2.3 Fallzahlen'!Y$17,'2.2.3 Fallzahlen'!Y$27,'2.2.3 Fallzahlen'!Y$29,'2.2.3 Fallzahlen'!Y$31,'2.2.3 Fallzahlen'!Y$33,'2.2.3 Fallzahlen'!Y$64,'2.2.3 Fallzahlen'!Y$66,'2.2.3 Fallzahlen'!Y$73,'2.2.3 Fallzahlen'!Y$75))</f>
        <v/>
      </c>
      <c r="N99" s="204">
        <f>IF(AND(Zusammenfassung!D99="SHO",OR(Zusammenfassung!H99&lt;100,Zusammenfassung!H99="")),1,IF(AND(Zusammenfassung!D99="HO",OR(Zusammenfassung!H99&lt;50,Zusammenfassung!H99="")),1,0))</f>
        <v>0</v>
      </c>
    </row>
    <row r="100" spans="1:14" ht="27.6" customHeight="1" outlineLevel="1" x14ac:dyDescent="0.2">
      <c r="A100" s="44"/>
      <c r="C100" s="176" t="str">
        <f>IF('Allgemeine Angaben'!E40&lt;&gt;"",'Allgemeine Angaben'!E40,"")</f>
        <v/>
      </c>
      <c r="D100" s="74" t="str">
        <f>IF('Allgemeine Angaben'!G40&lt;&gt;"",'Allgemeine Angaben'!G40,"")</f>
        <v/>
      </c>
      <c r="E100" s="60"/>
      <c r="F100" s="74" t="str">
        <f>IF('Allgemeine Angaben'!H40&lt;&gt;"",'Allgemeine Angaben'!H40,"")</f>
        <v/>
      </c>
      <c r="G100" s="74" t="str">
        <f>IF('Allgemeine Angaben'!I40&lt;&gt;"",'Allgemeine Angaben'!I40,"")</f>
        <v/>
      </c>
      <c r="H100" s="433" t="str">
        <f>IF(SUM('2.2.3 Fallzahlen'!Z18,'2.2.3 Fallzahlen'!Z34,'2.2.3 Fallzahlen'!Z67,'2.2.3 Fallzahlen'!Z72:Z75)=0,"",SUM('2.2.3 Fallzahlen'!Z18,'2.2.3 Fallzahlen'!Z34,'2.2.3 Fallzahlen'!Z67,'2.2.3 Fallzahlen'!Z72:Z75))</f>
        <v/>
      </c>
      <c r="I100" s="433"/>
      <c r="J100" s="271" t="str">
        <f>IF(AND(SUM('2.2.3 Fallzahlen'!Z$14:Z$17,'2.2.3 Fallzahlen'!Z$30:Z$33,'2.2.3 Fallzahlen'!Z$72:Z$75)=0,COUNTBLANK('2.2.3 Fallzahlen'!Z$14:Z$17)+COUNTBLANK('2.2.3 Fallzahlen'!Z$30:Z$33)+COUNTBLANK('2.2.3 Fallzahlen'!Z$72:Z$75)&lt;&gt;0),"",SUM('2.2.3 Fallzahlen'!Z$14:Z$17,'2.2.3 Fallzahlen'!Z$30:Z$33,'2.2.3 Fallzahlen'!Z$72:Z$75))</f>
        <v/>
      </c>
      <c r="K100" s="95" t="str">
        <f>IF(AND(SUM('2.2.3 Fallzahlen'!Z$11,'2.2.3 Fallzahlen'!Z$13,'2.2.3 Fallzahlen'!Z$15,'2.2.3 Fallzahlen'!Z$17,'2.2.3 Fallzahlen'!Z$27,'2.2.3 Fallzahlen'!Z$29,'2.2.3 Fallzahlen'!Z$31,'2.2.3 Fallzahlen'!Z$33,'2.2.3 Fallzahlen'!Z$64,'2.2.3 Fallzahlen'!Z$66,'2.2.3 Fallzahlen'!Z$73,'2.2.3 Fallzahlen'!Z$75)=0,COUNTBLANK('2.2.3 Fallzahlen'!Z$11)+COUNTBLANK('2.2.3 Fallzahlen'!Z$13)+COUNTBLANK('2.2.3 Fallzahlen'!Z$15)+COUNTBLANK('2.2.3 Fallzahlen'!Z$17)+COUNTBLANK('2.2.3 Fallzahlen'!Z$27)+COUNTBLANK('2.2.3 Fallzahlen'!Z$29)+COUNTBLANK('2.2.3 Fallzahlen'!Z$31)+COUNTBLANK('2.2.3 Fallzahlen'!Z$33)+COUNTBLANK('2.2.3 Fallzahlen'!Z$64)+COUNTBLANK('2.2.3 Fallzahlen'!Z$66)+COUNTBLANK('2.2.3 Fallzahlen'!Z$73)+COUNTBLANK('2.2.3 Fallzahlen'!Z$75)&lt;&gt;0),"",SUM('2.2.3 Fallzahlen'!Z$11,'2.2.3 Fallzahlen'!Z$13,'2.2.3 Fallzahlen'!Z$15,'2.2.3 Fallzahlen'!Z$17,'2.2.3 Fallzahlen'!Z$27,'2.2.3 Fallzahlen'!Z$29,'2.2.3 Fallzahlen'!Z$31,'2.2.3 Fallzahlen'!Z$33,'2.2.3 Fallzahlen'!Z$64,'2.2.3 Fallzahlen'!Z$66,'2.2.3 Fallzahlen'!Z$73,'2.2.3 Fallzahlen'!Z$75))</f>
        <v/>
      </c>
      <c r="N100" s="204">
        <f>IF(AND(Zusammenfassung!D100="SHO",OR(Zusammenfassung!H100&lt;100,Zusammenfassung!H100="")),1,IF(AND(Zusammenfassung!D100="HO",OR(Zusammenfassung!H100&lt;50,Zusammenfassung!H100="")),1,0))</f>
        <v>0</v>
      </c>
    </row>
    <row r="101" spans="1:14" ht="27.6" customHeight="1" outlineLevel="1" x14ac:dyDescent="0.2">
      <c r="A101" s="44"/>
      <c r="C101" s="176" t="str">
        <f>IF('Allgemeine Angaben'!E41&lt;&gt;"",'Allgemeine Angaben'!E41,"")</f>
        <v/>
      </c>
      <c r="D101" s="74" t="str">
        <f>IF('Allgemeine Angaben'!G41&lt;&gt;"",'Allgemeine Angaben'!G41,"")</f>
        <v/>
      </c>
      <c r="E101" s="60"/>
      <c r="F101" s="74" t="str">
        <f>IF('Allgemeine Angaben'!H41&lt;&gt;"",'Allgemeine Angaben'!H41,"")</f>
        <v/>
      </c>
      <c r="G101" s="74" t="str">
        <f>IF('Allgemeine Angaben'!I41&lt;&gt;"",'Allgemeine Angaben'!I41,"")</f>
        <v/>
      </c>
      <c r="H101" s="433" t="str">
        <f>IF(SUM('2.2.3 Fallzahlen'!AA18,'2.2.3 Fallzahlen'!AA34,'2.2.3 Fallzahlen'!AA67,'2.2.3 Fallzahlen'!AA72:AA75)=0,"",SUM('2.2.3 Fallzahlen'!AA18,'2.2.3 Fallzahlen'!AA34,'2.2.3 Fallzahlen'!AA67,'2.2.3 Fallzahlen'!AA72:AA75))</f>
        <v/>
      </c>
      <c r="I101" s="433"/>
      <c r="J101" s="271" t="str">
        <f>IF(AND(SUM('2.2.3 Fallzahlen'!AA$14:AA$17,'2.2.3 Fallzahlen'!AA$30:AA$33,'2.2.3 Fallzahlen'!AA$72:AA$75)=0,COUNTBLANK('2.2.3 Fallzahlen'!AA$14:AA$17)+COUNTBLANK('2.2.3 Fallzahlen'!AA$30:AA$33)+COUNTBLANK('2.2.3 Fallzahlen'!AA$72:AA$75)&lt;&gt;0),"",SUM('2.2.3 Fallzahlen'!AA$14:AA$17,'2.2.3 Fallzahlen'!AA$30:AA$33,'2.2.3 Fallzahlen'!AA$72:AA$75))</f>
        <v/>
      </c>
      <c r="K101" s="95" t="str">
        <f>IF(AND(SUM('2.2.3 Fallzahlen'!AA$11,'2.2.3 Fallzahlen'!AA$13,'2.2.3 Fallzahlen'!AA$15,'2.2.3 Fallzahlen'!AA$17,'2.2.3 Fallzahlen'!AA$27,'2.2.3 Fallzahlen'!AA$29,'2.2.3 Fallzahlen'!AA$31,'2.2.3 Fallzahlen'!AA$33,'2.2.3 Fallzahlen'!AA$64,'2.2.3 Fallzahlen'!AA$66,'2.2.3 Fallzahlen'!AA$73,'2.2.3 Fallzahlen'!AA$75)=0,COUNTBLANK('2.2.3 Fallzahlen'!AA$11)+COUNTBLANK('2.2.3 Fallzahlen'!AA$13)+COUNTBLANK('2.2.3 Fallzahlen'!AA$15)+COUNTBLANK('2.2.3 Fallzahlen'!AA$17)+COUNTBLANK('2.2.3 Fallzahlen'!AA$27)+COUNTBLANK('2.2.3 Fallzahlen'!AA$29)+COUNTBLANK('2.2.3 Fallzahlen'!AA$31)+COUNTBLANK('2.2.3 Fallzahlen'!AA$33)+COUNTBLANK('2.2.3 Fallzahlen'!AA$64)+COUNTBLANK('2.2.3 Fallzahlen'!AA$66)+COUNTBLANK('2.2.3 Fallzahlen'!AA$73)+COUNTBLANK('2.2.3 Fallzahlen'!AA$75)&lt;&gt;0),"",SUM('2.2.3 Fallzahlen'!AA$11,'2.2.3 Fallzahlen'!AA$13,'2.2.3 Fallzahlen'!AA$15,'2.2.3 Fallzahlen'!AA$17,'2.2.3 Fallzahlen'!AA$27,'2.2.3 Fallzahlen'!AA$29,'2.2.3 Fallzahlen'!AA$31,'2.2.3 Fallzahlen'!AA$33,'2.2.3 Fallzahlen'!AA$64,'2.2.3 Fallzahlen'!AA$66,'2.2.3 Fallzahlen'!AA$73,'2.2.3 Fallzahlen'!AA$75))</f>
        <v/>
      </c>
      <c r="N101" s="204">
        <f>IF(AND(Zusammenfassung!D101="SHO",OR(Zusammenfassung!H101&lt;100,Zusammenfassung!H101="")),1,IF(AND(Zusammenfassung!D101="HO",OR(Zusammenfassung!H101&lt;50,Zusammenfassung!H101="")),1,0))</f>
        <v>0</v>
      </c>
    </row>
    <row r="102" spans="1:14" ht="27.6" customHeight="1" outlineLevel="1" x14ac:dyDescent="0.2">
      <c r="A102" s="44"/>
      <c r="C102" s="176" t="str">
        <f>IF('Allgemeine Angaben'!E42&lt;&gt;"",'Allgemeine Angaben'!E42,"")</f>
        <v/>
      </c>
      <c r="D102" s="74" t="str">
        <f>IF('Allgemeine Angaben'!G42&lt;&gt;"",'Allgemeine Angaben'!G42,"")</f>
        <v/>
      </c>
      <c r="E102" s="60"/>
      <c r="F102" s="74" t="str">
        <f>IF('Allgemeine Angaben'!H42&lt;&gt;"",'Allgemeine Angaben'!H42,"")</f>
        <v/>
      </c>
      <c r="G102" s="74" t="str">
        <f>IF('Allgemeine Angaben'!I42&lt;&gt;"",'Allgemeine Angaben'!I42,"")</f>
        <v/>
      </c>
      <c r="H102" s="433" t="str">
        <f>IF(SUM('2.2.3 Fallzahlen'!AB18,'2.2.3 Fallzahlen'!AB34,'2.2.3 Fallzahlen'!AB67,'2.2.3 Fallzahlen'!AB72:AB75)=0,"",SUM('2.2.3 Fallzahlen'!AB18,'2.2.3 Fallzahlen'!AB34,'2.2.3 Fallzahlen'!AB67,'2.2.3 Fallzahlen'!AB72:AB75))</f>
        <v/>
      </c>
      <c r="I102" s="433"/>
      <c r="J102" s="271" t="str">
        <f>IF(AND(SUM('2.2.3 Fallzahlen'!AB$14:AB$17,'2.2.3 Fallzahlen'!AB$30:AB$33,'2.2.3 Fallzahlen'!AB$72:AB$75)=0,COUNTBLANK('2.2.3 Fallzahlen'!AB$14:AB$17)+COUNTBLANK('2.2.3 Fallzahlen'!AB$30:AB$33)+COUNTBLANK('2.2.3 Fallzahlen'!AB$72:AB$75)&lt;&gt;0),"",SUM('2.2.3 Fallzahlen'!AB$14:AB$17,'2.2.3 Fallzahlen'!AB$30:AB$33,'2.2.3 Fallzahlen'!AB$72:AB$75))</f>
        <v/>
      </c>
      <c r="K102" s="95" t="str">
        <f>IF(AND(SUM('2.2.3 Fallzahlen'!AB$11,'2.2.3 Fallzahlen'!AB$13,'2.2.3 Fallzahlen'!AB$15,'2.2.3 Fallzahlen'!AB$17,'2.2.3 Fallzahlen'!AB$27,'2.2.3 Fallzahlen'!AB$29,'2.2.3 Fallzahlen'!AB$31,'2.2.3 Fallzahlen'!AB$33,'2.2.3 Fallzahlen'!AB$64,'2.2.3 Fallzahlen'!AB$66,'2.2.3 Fallzahlen'!AB$73,'2.2.3 Fallzahlen'!AB$75)=0,COUNTBLANK('2.2.3 Fallzahlen'!AB$11)+COUNTBLANK('2.2.3 Fallzahlen'!AB$13)+COUNTBLANK('2.2.3 Fallzahlen'!AB$15)+COUNTBLANK('2.2.3 Fallzahlen'!AB$17)+COUNTBLANK('2.2.3 Fallzahlen'!AB$27)+COUNTBLANK('2.2.3 Fallzahlen'!AB$29)+COUNTBLANK('2.2.3 Fallzahlen'!AB$31)+COUNTBLANK('2.2.3 Fallzahlen'!AB$33)+COUNTBLANK('2.2.3 Fallzahlen'!AB$64)+COUNTBLANK('2.2.3 Fallzahlen'!AB$66)+COUNTBLANK('2.2.3 Fallzahlen'!AB$73)+COUNTBLANK('2.2.3 Fallzahlen'!AB$75)&lt;&gt;0),"",SUM('2.2.3 Fallzahlen'!AB$11,'2.2.3 Fallzahlen'!AB$13,'2.2.3 Fallzahlen'!AB$15,'2.2.3 Fallzahlen'!AB$17,'2.2.3 Fallzahlen'!AB$27,'2.2.3 Fallzahlen'!AB$29,'2.2.3 Fallzahlen'!AB$31,'2.2.3 Fallzahlen'!AB$33,'2.2.3 Fallzahlen'!AB$64,'2.2.3 Fallzahlen'!AB$66,'2.2.3 Fallzahlen'!AB$73,'2.2.3 Fallzahlen'!AB$75))</f>
        <v/>
      </c>
      <c r="N102" s="204">
        <f>IF(AND(Zusammenfassung!D102="SHO",OR(Zusammenfassung!H102&lt;100,Zusammenfassung!H102="")),1,IF(AND(Zusammenfassung!D102="HO",OR(Zusammenfassung!H102&lt;50,Zusammenfassung!H102="")),1,0))</f>
        <v>0</v>
      </c>
    </row>
    <row r="103" spans="1:14" ht="28.5" customHeight="1" outlineLevel="1" thickBot="1" x14ac:dyDescent="0.25">
      <c r="A103" s="44"/>
      <c r="B103" s="44"/>
      <c r="C103" s="196" t="str">
        <f>IF('Allgemeine Angaben'!E43&lt;&gt;"",'Allgemeine Angaben'!E43,"")</f>
        <v/>
      </c>
      <c r="D103" s="64" t="str">
        <f>IF('Allgemeine Angaben'!G43&lt;&gt;"",'Allgemeine Angaben'!G43,"")</f>
        <v/>
      </c>
      <c r="E103" s="44"/>
      <c r="F103" s="64" t="str">
        <f>IF('Allgemeine Angaben'!H43&lt;&gt;"",'Allgemeine Angaben'!H43,"")</f>
        <v/>
      </c>
      <c r="G103" s="64" t="str">
        <f>IF('Allgemeine Angaben'!I43&lt;&gt;"",'Allgemeine Angaben'!I43,"")</f>
        <v/>
      </c>
      <c r="H103" s="433" t="str">
        <f>IF(SUM('2.2.3 Fallzahlen'!AC18,'2.2.3 Fallzahlen'!AC34,'2.2.3 Fallzahlen'!AC67,'2.2.3 Fallzahlen'!AC72:AC75)=0,"",SUM('2.2.3 Fallzahlen'!AC18,'2.2.3 Fallzahlen'!AC34,'2.2.3 Fallzahlen'!AC67,'2.2.3 Fallzahlen'!AC72:AC75))</f>
        <v/>
      </c>
      <c r="I103" s="433"/>
      <c r="J103" s="271" t="str">
        <f>IF(AND(SUM('2.2.3 Fallzahlen'!AC$14:AC$17,'2.2.3 Fallzahlen'!AC$30:AC$33,'2.2.3 Fallzahlen'!AC$72:AC$75)=0,COUNTBLANK('2.2.3 Fallzahlen'!AC$14:AC$17)+COUNTBLANK('2.2.3 Fallzahlen'!AC$30:AC$33)+COUNTBLANK('2.2.3 Fallzahlen'!AC$72:AC$75)&lt;&gt;0),"",SUM('2.2.3 Fallzahlen'!AC$14:AC$17,'2.2.3 Fallzahlen'!AC$30:AC$33,'2.2.3 Fallzahlen'!AC$72:AC$75))</f>
        <v/>
      </c>
      <c r="K103" s="95" t="str">
        <f>IF(AND(SUM('2.2.3 Fallzahlen'!AC$11,'2.2.3 Fallzahlen'!AC$13,'2.2.3 Fallzahlen'!AC$15,'2.2.3 Fallzahlen'!AC$17,'2.2.3 Fallzahlen'!AC$27,'2.2.3 Fallzahlen'!AC$29,'2.2.3 Fallzahlen'!AC$31,'2.2.3 Fallzahlen'!AC$33,'2.2.3 Fallzahlen'!AC$64,'2.2.3 Fallzahlen'!AC$66,'2.2.3 Fallzahlen'!AC$73,'2.2.3 Fallzahlen'!AC$75)=0,COUNTBLANK('2.2.3 Fallzahlen'!AC$11)+COUNTBLANK('2.2.3 Fallzahlen'!AC$13)+COUNTBLANK('2.2.3 Fallzahlen'!AC$15)+COUNTBLANK('2.2.3 Fallzahlen'!AC$17)+COUNTBLANK('2.2.3 Fallzahlen'!AC$27)+COUNTBLANK('2.2.3 Fallzahlen'!AC$29)+COUNTBLANK('2.2.3 Fallzahlen'!AC$31)+COUNTBLANK('2.2.3 Fallzahlen'!AC$33)+COUNTBLANK('2.2.3 Fallzahlen'!AC$64)+COUNTBLANK('2.2.3 Fallzahlen'!AC$66)+COUNTBLANK('2.2.3 Fallzahlen'!AC$73)+COUNTBLANK('2.2.3 Fallzahlen'!AC$75)&lt;&gt;0),"",SUM('2.2.3 Fallzahlen'!AC$11,'2.2.3 Fallzahlen'!AC$13,'2.2.3 Fallzahlen'!AC$15,'2.2.3 Fallzahlen'!AC$17,'2.2.3 Fallzahlen'!AC$27,'2.2.3 Fallzahlen'!AC$29,'2.2.3 Fallzahlen'!AC$31,'2.2.3 Fallzahlen'!AC$33,'2.2.3 Fallzahlen'!AC$64,'2.2.3 Fallzahlen'!AC$66,'2.2.3 Fallzahlen'!AC$73,'2.2.3 Fallzahlen'!AC$75))</f>
        <v/>
      </c>
      <c r="L103" s="44"/>
      <c r="N103" s="204">
        <f>IF(AND(Zusammenfassung!D103="SHO",OR(Zusammenfassung!H103&lt;100,Zusammenfassung!H103="")),1,IF(AND(Zusammenfassung!D103="HO",OR(Zusammenfassung!H103&lt;50,Zusammenfassung!H103="")),1,0))</f>
        <v>0</v>
      </c>
    </row>
    <row r="104" spans="1:14" ht="13.5" customHeight="1" thickBot="1" x14ac:dyDescent="0.25">
      <c r="A104" s="44"/>
      <c r="B104" s="44"/>
      <c r="C104" s="456" t="str">
        <f>IF('Allgemeine Angaben'!L8=Hilfstabelle!D5,"Summe der durch (Senior-) Hauptoperateure erbrachten endoprothetische Eingriffe:","Summe der durch Hauptoperateure erbrachten endoprothetische Eingriffe:")</f>
        <v>Summe der durch Hauptoperateure erbrachten endoprothetische Eingriffe:</v>
      </c>
      <c r="D104" s="457"/>
      <c r="E104" s="457"/>
      <c r="F104" s="457"/>
      <c r="G104" s="458"/>
      <c r="H104" s="454">
        <f>SUM(H79:I103)</f>
        <v>0</v>
      </c>
      <c r="I104" s="455"/>
      <c r="J104" s="195">
        <f>SUM(J79:J103)</f>
        <v>0</v>
      </c>
      <c r="K104" s="195">
        <f>SUM(K79:K103)</f>
        <v>0</v>
      </c>
      <c r="L104" s="44"/>
      <c r="N104" s="177">
        <f>SUM(N79:N103)</f>
        <v>0</v>
      </c>
    </row>
    <row r="105" spans="1:14" ht="13.5" customHeight="1" x14ac:dyDescent="0.2">
      <c r="A105" s="44"/>
      <c r="B105" s="44"/>
      <c r="C105" s="44"/>
      <c r="D105" s="44"/>
      <c r="E105" s="45"/>
      <c r="F105" s="45"/>
      <c r="G105" s="45"/>
      <c r="H105" s="45"/>
      <c r="I105" s="45"/>
      <c r="J105" s="60"/>
      <c r="K105" s="44"/>
      <c r="L105" s="44"/>
      <c r="M105" s="44"/>
    </row>
    <row r="106" spans="1:14" ht="13.5" customHeight="1" x14ac:dyDescent="0.2">
      <c r="A106" s="44"/>
      <c r="B106" s="44"/>
      <c r="C106" s="261" t="str">
        <f>IF(AND('Allgemeine Angaben'!L8=Hilfstabelle!D4,'Allgemeine Angaben'!L46=Hilfstabelle!J4,SUMPRODUCT((D79:D103="HO")*(G79:G103="ja"))=0),"Keine Inanspruchnahme der Sonderregelung sowie kein HO mit der Zusatzweiterbildung 'Spezielle Orthopädische Chirurgie'.",IF(AND('Allgemeine Angaben'!L8=Hilfstabelle!D5,'Allgemeine Angaben'!L46=Hilfstabelle!J4,SUMPRODUCT((D79:D103="SHO")*(G79:G103="ja"))=0),"Keine Inanspruchnahme der Sonderregelung sowie kein (S-)HO mit der Zusatzweiterbildung 'Spezielle Orthopädische Chirurgie'.",""))</f>
        <v/>
      </c>
      <c r="D106" s="44"/>
      <c r="E106" s="45"/>
      <c r="F106" s="45"/>
      <c r="G106" s="45"/>
      <c r="H106" s="45"/>
      <c r="I106" s="45"/>
      <c r="J106" s="60"/>
      <c r="K106" s="44"/>
      <c r="L106" s="44"/>
      <c r="M106" s="44"/>
    </row>
    <row r="107" spans="1:14" ht="13.5" customHeight="1" x14ac:dyDescent="0.2">
      <c r="A107" s="44"/>
      <c r="B107" s="44"/>
      <c r="C107" s="44"/>
      <c r="D107" s="44"/>
      <c r="E107" s="45"/>
      <c r="F107" s="45"/>
      <c r="G107" s="45"/>
      <c r="H107" s="45"/>
      <c r="I107" s="45"/>
      <c r="J107" s="60"/>
      <c r="K107" s="44"/>
      <c r="L107" s="44"/>
      <c r="M107" s="44"/>
    </row>
    <row r="108" spans="1:14" ht="12.75" customHeight="1" x14ac:dyDescent="0.2">
      <c r="A108" s="44"/>
      <c r="B108" s="501" t="s">
        <v>80</v>
      </c>
      <c r="C108" s="453"/>
      <c r="D108" s="459"/>
      <c r="E108" s="460"/>
      <c r="F108" s="460"/>
      <c r="G108" s="460"/>
      <c r="H108" s="460"/>
      <c r="I108" s="460"/>
      <c r="J108" s="460"/>
      <c r="K108" s="461"/>
      <c r="L108" s="45"/>
      <c r="M108" s="44"/>
    </row>
    <row r="109" spans="1:14" x14ac:dyDescent="0.2">
      <c r="A109" s="44"/>
      <c r="B109" s="257" t="s">
        <v>932</v>
      </c>
      <c r="C109" s="44"/>
      <c r="D109" s="462"/>
      <c r="E109" s="463"/>
      <c r="F109" s="463"/>
      <c r="G109" s="463"/>
      <c r="H109" s="463"/>
      <c r="I109" s="463"/>
      <c r="J109" s="463"/>
      <c r="K109" s="464"/>
      <c r="L109" s="45"/>
      <c r="M109" s="44"/>
    </row>
    <row r="110" spans="1:14" x14ac:dyDescent="0.2">
      <c r="A110" s="44"/>
      <c r="B110" s="185" t="s">
        <v>931</v>
      </c>
      <c r="C110" s="44"/>
      <c r="D110" s="462"/>
      <c r="E110" s="463"/>
      <c r="F110" s="463"/>
      <c r="G110" s="463"/>
      <c r="H110" s="463"/>
      <c r="I110" s="463"/>
      <c r="J110" s="463"/>
      <c r="K110" s="464"/>
      <c r="L110" s="45"/>
      <c r="M110" s="44"/>
    </row>
    <row r="111" spans="1:14" x14ac:dyDescent="0.2">
      <c r="A111" s="44"/>
      <c r="B111" s="44"/>
      <c r="C111" s="44"/>
      <c r="D111" s="462"/>
      <c r="E111" s="463"/>
      <c r="F111" s="463"/>
      <c r="G111" s="463"/>
      <c r="H111" s="463"/>
      <c r="I111" s="463"/>
      <c r="J111" s="463"/>
      <c r="K111" s="464"/>
      <c r="L111" s="45"/>
      <c r="M111" s="44"/>
    </row>
    <row r="112" spans="1:14" x14ac:dyDescent="0.2">
      <c r="A112" s="44"/>
      <c r="B112" s="44"/>
      <c r="C112" s="44"/>
      <c r="D112" s="462"/>
      <c r="E112" s="463"/>
      <c r="F112" s="463"/>
      <c r="G112" s="463"/>
      <c r="H112" s="463"/>
      <c r="I112" s="463"/>
      <c r="J112" s="463"/>
      <c r="K112" s="464"/>
      <c r="L112" s="45"/>
      <c r="M112" s="44"/>
    </row>
    <row r="113" spans="1:32" x14ac:dyDescent="0.2">
      <c r="A113" s="44"/>
      <c r="B113" s="44"/>
      <c r="C113" s="44"/>
      <c r="D113" s="465"/>
      <c r="E113" s="466"/>
      <c r="F113" s="466"/>
      <c r="G113" s="466"/>
      <c r="H113" s="466"/>
      <c r="I113" s="466"/>
      <c r="J113" s="466"/>
      <c r="K113" s="467"/>
      <c r="L113" s="45"/>
      <c r="M113" s="44"/>
    </row>
    <row r="114" spans="1:32" x14ac:dyDescent="0.2">
      <c r="A114" s="44"/>
      <c r="B114" s="44"/>
      <c r="C114" s="44"/>
      <c r="D114" s="44"/>
      <c r="E114" s="45"/>
      <c r="F114" s="45"/>
      <c r="G114" s="45"/>
      <c r="H114" s="45"/>
      <c r="I114" s="45"/>
      <c r="J114" s="45"/>
      <c r="K114" s="44"/>
      <c r="L114" s="44"/>
      <c r="M114" s="44"/>
    </row>
    <row r="115" spans="1:32" ht="12.75" customHeight="1" x14ac:dyDescent="0.2">
      <c r="A115" s="44"/>
      <c r="B115" s="420" t="s">
        <v>933</v>
      </c>
      <c r="C115" s="453"/>
      <c r="D115" s="459"/>
      <c r="E115" s="460"/>
      <c r="F115" s="460"/>
      <c r="G115" s="460"/>
      <c r="H115" s="460"/>
      <c r="I115" s="460"/>
      <c r="J115" s="460"/>
      <c r="K115" s="461"/>
      <c r="L115" s="44"/>
      <c r="M115" s="44"/>
    </row>
    <row r="116" spans="1:32" x14ac:dyDescent="0.2">
      <c r="A116" s="44"/>
      <c r="B116" s="257"/>
      <c r="C116" s="44"/>
      <c r="D116" s="462"/>
      <c r="E116" s="463"/>
      <c r="F116" s="463"/>
      <c r="G116" s="463"/>
      <c r="H116" s="463"/>
      <c r="I116" s="463"/>
      <c r="J116" s="463"/>
      <c r="K116" s="464"/>
      <c r="L116" s="44"/>
      <c r="M116" s="44"/>
    </row>
    <row r="117" spans="1:32" x14ac:dyDescent="0.2">
      <c r="A117" s="44"/>
      <c r="B117" s="185"/>
      <c r="C117" s="44"/>
      <c r="D117" s="462"/>
      <c r="E117" s="463"/>
      <c r="F117" s="463"/>
      <c r="G117" s="463"/>
      <c r="H117" s="463"/>
      <c r="I117" s="463"/>
      <c r="J117" s="463"/>
      <c r="K117" s="464"/>
      <c r="L117" s="44"/>
      <c r="M117" s="44"/>
    </row>
    <row r="118" spans="1:32" x14ac:dyDescent="0.2">
      <c r="A118" s="44"/>
      <c r="B118" s="44"/>
      <c r="C118" s="44"/>
      <c r="D118" s="462"/>
      <c r="E118" s="463"/>
      <c r="F118" s="463"/>
      <c r="G118" s="463"/>
      <c r="H118" s="463"/>
      <c r="I118" s="463"/>
      <c r="J118" s="463"/>
      <c r="K118" s="464"/>
      <c r="L118" s="44"/>
      <c r="M118" s="44"/>
    </row>
    <row r="119" spans="1:32" x14ac:dyDescent="0.2">
      <c r="A119" s="44"/>
      <c r="B119" s="44"/>
      <c r="C119" s="44"/>
      <c r="D119" s="462"/>
      <c r="E119" s="463"/>
      <c r="F119" s="463"/>
      <c r="G119" s="463"/>
      <c r="H119" s="463"/>
      <c r="I119" s="463"/>
      <c r="J119" s="463"/>
      <c r="K119" s="464"/>
      <c r="L119" s="44"/>
      <c r="M119" s="44"/>
    </row>
    <row r="120" spans="1:32" x14ac:dyDescent="0.2">
      <c r="A120" s="44"/>
      <c r="B120" s="44"/>
      <c r="C120" s="44"/>
      <c r="D120" s="465"/>
      <c r="E120" s="466"/>
      <c r="F120" s="466"/>
      <c r="G120" s="466"/>
      <c r="H120" s="466"/>
      <c r="I120" s="466"/>
      <c r="J120" s="466"/>
      <c r="K120" s="467"/>
      <c r="L120" s="44"/>
      <c r="M120" s="44"/>
    </row>
    <row r="121" spans="1:32" ht="13.5" thickBot="1" x14ac:dyDescent="0.25">
      <c r="A121" s="44"/>
      <c r="B121" s="44"/>
      <c r="C121" s="44"/>
      <c r="D121" s="44"/>
      <c r="E121" s="45"/>
      <c r="F121" s="45"/>
      <c r="G121" s="45"/>
      <c r="H121" s="45"/>
      <c r="I121" s="45"/>
      <c r="J121" s="45"/>
      <c r="K121" s="44"/>
      <c r="L121" s="44"/>
      <c r="M121" s="44"/>
    </row>
    <row r="122" spans="1:32" ht="12.75" customHeight="1" thickBot="1" x14ac:dyDescent="0.25">
      <c r="A122" s="44"/>
      <c r="B122" s="420" t="s">
        <v>950</v>
      </c>
      <c r="C122" s="420"/>
      <c r="D122" s="443"/>
      <c r="E122" s="444"/>
      <c r="F122" s="445"/>
      <c r="G122" s="211"/>
      <c r="H122" s="403"/>
      <c r="I122" s="485"/>
      <c r="J122" s="485"/>
      <c r="K122" s="486"/>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row>
    <row r="123" spans="1:32" x14ac:dyDescent="0.2">
      <c r="A123" s="44"/>
      <c r="B123" s="420"/>
      <c r="C123" s="420"/>
      <c r="D123" s="211"/>
      <c r="E123" s="211"/>
      <c r="F123" s="211"/>
      <c r="G123" s="211"/>
      <c r="H123" s="487"/>
      <c r="I123" s="488"/>
      <c r="J123" s="488"/>
      <c r="K123" s="489"/>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row>
    <row r="124" spans="1:32" x14ac:dyDescent="0.2">
      <c r="A124" s="44"/>
      <c r="B124" s="420"/>
      <c r="C124" s="420"/>
      <c r="D124" s="211"/>
      <c r="E124" s="211"/>
      <c r="F124" s="211"/>
      <c r="G124" s="211"/>
      <c r="H124" s="487"/>
      <c r="I124" s="488"/>
      <c r="J124" s="488"/>
      <c r="K124" s="489"/>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row>
    <row r="125" spans="1:32" x14ac:dyDescent="0.2">
      <c r="A125" s="44"/>
      <c r="B125" s="44"/>
      <c r="C125" s="44"/>
      <c r="D125" s="211"/>
      <c r="E125" s="211"/>
      <c r="F125" s="211"/>
      <c r="G125" s="211"/>
      <c r="H125" s="487"/>
      <c r="I125" s="488"/>
      <c r="J125" s="488"/>
      <c r="K125" s="489"/>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row>
    <row r="126" spans="1:32" x14ac:dyDescent="0.2">
      <c r="A126" s="44"/>
      <c r="B126" s="44"/>
      <c r="C126" s="44"/>
      <c r="D126" s="211"/>
      <c r="E126" s="211"/>
      <c r="F126" s="211"/>
      <c r="G126" s="211"/>
      <c r="H126" s="487"/>
      <c r="I126" s="488"/>
      <c r="J126" s="488"/>
      <c r="K126" s="489"/>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row>
    <row r="127" spans="1:32" x14ac:dyDescent="0.2">
      <c r="A127" s="44"/>
      <c r="B127" s="44"/>
      <c r="C127" s="44"/>
      <c r="D127" s="211"/>
      <c r="E127" s="211"/>
      <c r="F127" s="211"/>
      <c r="G127" s="211"/>
      <c r="H127" s="490"/>
      <c r="I127" s="491"/>
      <c r="J127" s="491"/>
      <c r="K127" s="492"/>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row>
    <row r="128" spans="1:32" ht="13.5" thickBot="1" x14ac:dyDescent="0.25">
      <c r="A128" s="44"/>
      <c r="B128" s="44"/>
      <c r="C128" s="44"/>
      <c r="D128" s="44"/>
      <c r="E128" s="45"/>
      <c r="F128" s="45"/>
      <c r="G128" s="45"/>
      <c r="H128" s="265"/>
      <c r="I128" s="45"/>
      <c r="J128" s="45"/>
      <c r="K128" s="44"/>
      <c r="L128" s="44"/>
      <c r="M128" s="44"/>
    </row>
    <row r="129" spans="1:13" ht="13.5" thickBot="1" x14ac:dyDescent="0.25">
      <c r="A129" s="44"/>
      <c r="B129" s="420" t="str">
        <f>IF('Allgemeine Angaben'!L8=Hilfstabelle!D5,"Auditbericht Fachexperte Fallzahlen (S-)HO 
(Kapitel 2.2.3 EHB):","Auditbericht Fachexperte Fallzahlen HO 
(Kapitel 2.2.3 EHB):")</f>
        <v>Auditbericht Fachexperte Fallzahlen HO 
(Kapitel 2.2.3 EHB):</v>
      </c>
      <c r="C129" s="420"/>
      <c r="D129" s="443"/>
      <c r="E129" s="444"/>
      <c r="F129" s="445"/>
      <c r="G129" s="211"/>
      <c r="H129" s="403"/>
      <c r="I129" s="485"/>
      <c r="J129" s="485"/>
      <c r="K129" s="486"/>
      <c r="L129" s="44"/>
      <c r="M129" s="44"/>
    </row>
    <row r="130" spans="1:13" x14ac:dyDescent="0.2">
      <c r="A130" s="44"/>
      <c r="B130" s="420"/>
      <c r="C130" s="420"/>
      <c r="D130" s="211"/>
      <c r="E130" s="211"/>
      <c r="F130" s="211"/>
      <c r="G130" s="211"/>
      <c r="H130" s="487"/>
      <c r="I130" s="488"/>
      <c r="J130" s="488"/>
      <c r="K130" s="489"/>
      <c r="L130" s="44"/>
      <c r="M130" s="44"/>
    </row>
    <row r="131" spans="1:13" x14ac:dyDescent="0.2">
      <c r="A131" s="44"/>
      <c r="B131" s="420"/>
      <c r="C131" s="420"/>
      <c r="D131" s="211"/>
      <c r="E131" s="211"/>
      <c r="F131" s="211"/>
      <c r="G131" s="211"/>
      <c r="H131" s="487"/>
      <c r="I131" s="488"/>
      <c r="J131" s="488"/>
      <c r="K131" s="489"/>
      <c r="L131" s="44"/>
      <c r="M131" s="44"/>
    </row>
    <row r="132" spans="1:13" x14ac:dyDescent="0.2">
      <c r="A132" s="44"/>
      <c r="B132" s="44"/>
      <c r="C132" s="44"/>
      <c r="D132" s="211"/>
      <c r="E132" s="211"/>
      <c r="F132" s="211"/>
      <c r="G132" s="211"/>
      <c r="H132" s="487"/>
      <c r="I132" s="488"/>
      <c r="J132" s="488"/>
      <c r="K132" s="489"/>
      <c r="L132" s="44"/>
      <c r="M132" s="44"/>
    </row>
    <row r="133" spans="1:13" x14ac:dyDescent="0.2">
      <c r="A133" s="44"/>
      <c r="B133" s="44"/>
      <c r="C133" s="44"/>
      <c r="D133" s="211"/>
      <c r="E133" s="211"/>
      <c r="F133" s="211"/>
      <c r="G133" s="211"/>
      <c r="H133" s="487"/>
      <c r="I133" s="488"/>
      <c r="J133" s="488"/>
      <c r="K133" s="489"/>
      <c r="L133" s="44"/>
      <c r="M133" s="44"/>
    </row>
    <row r="134" spans="1:13" x14ac:dyDescent="0.2">
      <c r="A134" s="44"/>
      <c r="B134" s="44"/>
      <c r="C134" s="44"/>
      <c r="D134" s="211"/>
      <c r="E134" s="211"/>
      <c r="F134" s="211"/>
      <c r="G134" s="211"/>
      <c r="H134" s="490"/>
      <c r="I134" s="491"/>
      <c r="J134" s="491"/>
      <c r="K134" s="492"/>
      <c r="L134" s="44"/>
      <c r="M134" s="44"/>
    </row>
    <row r="135" spans="1:13" x14ac:dyDescent="0.2">
      <c r="A135" s="44"/>
      <c r="B135" s="44"/>
      <c r="C135" s="44"/>
      <c r="D135" s="44"/>
      <c r="E135" s="45"/>
      <c r="F135" s="45"/>
      <c r="G135" s="45"/>
      <c r="H135" s="45"/>
      <c r="I135" s="45"/>
      <c r="J135" s="45"/>
      <c r="K135" s="44"/>
      <c r="L135" s="44"/>
      <c r="M135" s="44"/>
    </row>
    <row r="136" spans="1:13" hidden="1" x14ac:dyDescent="0.2">
      <c r="A136" s="44"/>
      <c r="B136" s="44"/>
      <c r="C136" s="44"/>
      <c r="D136" s="44"/>
      <c r="E136" s="45"/>
      <c r="F136" s="45"/>
      <c r="G136" s="45"/>
      <c r="H136" s="45"/>
      <c r="I136" s="45"/>
      <c r="J136" s="45"/>
      <c r="K136" s="44"/>
      <c r="L136" s="44"/>
      <c r="M136" s="44"/>
    </row>
    <row r="137" spans="1:13" hidden="1" x14ac:dyDescent="0.2">
      <c r="A137" s="44"/>
      <c r="B137" s="44"/>
      <c r="C137" s="44"/>
      <c r="D137" s="44"/>
      <c r="E137" s="45"/>
      <c r="F137" s="45"/>
      <c r="G137" s="45"/>
      <c r="H137" s="45"/>
      <c r="I137" s="45"/>
      <c r="J137" s="45"/>
      <c r="K137" s="44"/>
      <c r="L137" s="44"/>
      <c r="M137" s="44"/>
    </row>
    <row r="138" spans="1:13" hidden="1" x14ac:dyDescent="0.2">
      <c r="A138" s="44"/>
      <c r="B138" s="44"/>
      <c r="C138" s="44"/>
      <c r="D138" s="44"/>
      <c r="E138" s="45"/>
      <c r="F138" s="45"/>
      <c r="G138" s="45"/>
      <c r="H138" s="45"/>
      <c r="I138" s="45"/>
      <c r="J138" s="45"/>
      <c r="K138" s="44"/>
      <c r="L138" s="44"/>
      <c r="M138" s="44"/>
    </row>
    <row r="139" spans="1:13" hidden="1" x14ac:dyDescent="0.2">
      <c r="A139" s="44"/>
      <c r="B139" s="44"/>
      <c r="C139" s="44"/>
      <c r="D139" s="44"/>
      <c r="E139" s="45"/>
      <c r="F139" s="45"/>
      <c r="G139" s="45"/>
      <c r="H139" s="45"/>
      <c r="I139" s="45"/>
      <c r="J139" s="45"/>
      <c r="K139" s="44"/>
      <c r="L139" s="44"/>
      <c r="M139" s="44"/>
    </row>
    <row r="140" spans="1:13" hidden="1" x14ac:dyDescent="0.2">
      <c r="A140" s="44"/>
      <c r="B140" s="44"/>
      <c r="C140" s="44"/>
      <c r="D140" s="44"/>
      <c r="E140" s="45"/>
      <c r="F140" s="45"/>
      <c r="G140" s="45"/>
      <c r="H140" s="45"/>
      <c r="I140" s="45"/>
      <c r="J140" s="45"/>
      <c r="K140" s="44"/>
      <c r="L140" s="44"/>
      <c r="M140" s="44"/>
    </row>
    <row r="141" spans="1:13" hidden="1" x14ac:dyDescent="0.2">
      <c r="A141" s="44"/>
      <c r="B141" s="44"/>
      <c r="C141" s="44"/>
      <c r="D141" s="44"/>
      <c r="E141" s="45"/>
      <c r="F141" s="45"/>
      <c r="G141" s="45"/>
      <c r="H141" s="45"/>
      <c r="I141" s="45"/>
      <c r="J141" s="45"/>
      <c r="K141" s="44"/>
      <c r="L141" s="44"/>
      <c r="M141" s="44"/>
    </row>
    <row r="142" spans="1:13" hidden="1" x14ac:dyDescent="0.2">
      <c r="A142" s="44"/>
      <c r="B142" s="44"/>
      <c r="C142" s="44"/>
      <c r="D142" s="44"/>
      <c r="E142" s="45"/>
      <c r="F142" s="45"/>
      <c r="G142" s="45"/>
      <c r="H142" s="45"/>
      <c r="I142" s="45"/>
      <c r="J142" s="45"/>
      <c r="K142" s="44"/>
      <c r="L142" s="44"/>
      <c r="M142" s="44"/>
    </row>
    <row r="143" spans="1:13" hidden="1" x14ac:dyDescent="0.2">
      <c r="A143" s="44"/>
      <c r="B143" s="44"/>
      <c r="C143" s="44"/>
      <c r="D143" s="44"/>
      <c r="E143" s="45"/>
      <c r="F143" s="45"/>
      <c r="G143" s="45"/>
      <c r="H143" s="45"/>
      <c r="I143" s="45"/>
      <c r="J143" s="45"/>
      <c r="K143" s="44"/>
      <c r="L143" s="44"/>
      <c r="M143" s="44"/>
    </row>
    <row r="144" spans="1:13" hidden="1" x14ac:dyDescent="0.2">
      <c r="A144" s="44"/>
      <c r="B144" s="44"/>
      <c r="C144" s="44"/>
      <c r="D144" s="44"/>
      <c r="E144" s="45"/>
      <c r="F144" s="45"/>
      <c r="G144" s="45"/>
      <c r="H144" s="45"/>
      <c r="I144" s="45"/>
      <c r="J144" s="45"/>
      <c r="K144" s="44"/>
      <c r="L144" s="44"/>
      <c r="M144" s="44"/>
    </row>
    <row r="145" spans="1:13" hidden="1" x14ac:dyDescent="0.2">
      <c r="A145" s="44"/>
      <c r="B145" s="44"/>
      <c r="C145" s="44"/>
      <c r="D145" s="44"/>
      <c r="E145" s="45"/>
      <c r="F145" s="45"/>
      <c r="G145" s="45"/>
      <c r="H145" s="45"/>
      <c r="I145" s="45"/>
      <c r="J145" s="45"/>
      <c r="K145" s="44"/>
      <c r="L145" s="44"/>
      <c r="M145" s="44"/>
    </row>
    <row r="146" spans="1:13" hidden="1" x14ac:dyDescent="0.2">
      <c r="A146" s="44"/>
      <c r="B146" s="44"/>
      <c r="C146" s="44"/>
      <c r="D146" s="44"/>
      <c r="E146" s="45"/>
      <c r="F146" s="45"/>
      <c r="G146" s="45"/>
      <c r="H146" s="45"/>
      <c r="I146" s="45"/>
      <c r="J146" s="45"/>
      <c r="K146" s="44"/>
      <c r="L146" s="44"/>
      <c r="M146" s="44"/>
    </row>
    <row r="147" spans="1:13" hidden="1" x14ac:dyDescent="0.2">
      <c r="A147" s="44"/>
      <c r="B147" s="44"/>
      <c r="C147" s="44"/>
      <c r="D147" s="44"/>
      <c r="E147" s="45"/>
      <c r="F147" s="45"/>
      <c r="G147" s="45"/>
      <c r="H147" s="45"/>
      <c r="I147" s="45"/>
      <c r="J147" s="45"/>
      <c r="K147" s="44"/>
      <c r="L147" s="44"/>
      <c r="M147" s="44"/>
    </row>
    <row r="148" spans="1:13" hidden="1" x14ac:dyDescent="0.2">
      <c r="A148" s="44"/>
      <c r="B148" s="44"/>
      <c r="C148" s="44"/>
      <c r="D148" s="44"/>
      <c r="E148" s="45"/>
      <c r="F148" s="45"/>
      <c r="G148" s="45"/>
      <c r="H148" s="45"/>
      <c r="I148" s="45"/>
      <c r="J148" s="45"/>
      <c r="K148" s="44"/>
      <c r="L148" s="44"/>
      <c r="M148" s="44"/>
    </row>
    <row r="149" spans="1:13" hidden="1" x14ac:dyDescent="0.2">
      <c r="A149" s="44"/>
      <c r="B149" s="44"/>
      <c r="C149" s="44"/>
      <c r="D149" s="44"/>
      <c r="E149" s="45"/>
      <c r="F149" s="45"/>
      <c r="G149" s="45"/>
      <c r="H149" s="45"/>
      <c r="I149" s="45"/>
      <c r="J149" s="45"/>
      <c r="K149" s="44"/>
      <c r="L149" s="44"/>
      <c r="M149" s="44"/>
    </row>
    <row r="150" spans="1:13" hidden="1" x14ac:dyDescent="0.2">
      <c r="A150" s="44"/>
      <c r="B150" s="44"/>
      <c r="C150" s="44"/>
      <c r="D150" s="44"/>
      <c r="E150" s="45"/>
      <c r="F150" s="45"/>
      <c r="G150" s="45"/>
      <c r="H150" s="45"/>
      <c r="I150" s="45"/>
      <c r="J150" s="45"/>
      <c r="K150" s="44"/>
      <c r="L150" s="44"/>
      <c r="M150" s="44"/>
    </row>
    <row r="151" spans="1:13" hidden="1" x14ac:dyDescent="0.2">
      <c r="A151" s="44"/>
      <c r="B151" s="44"/>
      <c r="C151" s="44"/>
      <c r="D151" s="44"/>
      <c r="E151" s="45"/>
      <c r="F151" s="45"/>
      <c r="G151" s="45"/>
      <c r="H151" s="45"/>
      <c r="I151" s="45"/>
      <c r="J151" s="45"/>
      <c r="K151" s="44"/>
      <c r="L151" s="44"/>
      <c r="M151" s="44"/>
    </row>
    <row r="152" spans="1:13" hidden="1" x14ac:dyDescent="0.2">
      <c r="A152" s="44"/>
      <c r="B152" s="44"/>
      <c r="C152" s="44"/>
      <c r="D152" s="44"/>
      <c r="E152" s="45"/>
      <c r="F152" s="45"/>
      <c r="G152" s="45"/>
      <c r="H152" s="45"/>
      <c r="I152" s="45"/>
      <c r="J152" s="45"/>
      <c r="K152" s="44"/>
      <c r="L152" s="44"/>
      <c r="M152" s="44"/>
    </row>
    <row r="153" spans="1:13" hidden="1" x14ac:dyDescent="0.2">
      <c r="A153" s="44"/>
      <c r="B153" s="44"/>
      <c r="C153" s="44"/>
      <c r="D153" s="44"/>
      <c r="E153" s="45"/>
      <c r="F153" s="45"/>
      <c r="G153" s="45"/>
      <c r="H153" s="45"/>
      <c r="I153" s="45"/>
      <c r="J153" s="45"/>
      <c r="K153" s="44"/>
      <c r="L153" s="44"/>
      <c r="M153" s="44"/>
    </row>
    <row r="154" spans="1:13" hidden="1" x14ac:dyDescent="0.2">
      <c r="A154" s="44"/>
      <c r="B154" s="44"/>
      <c r="C154" s="44"/>
      <c r="D154" s="44"/>
      <c r="E154" s="45"/>
      <c r="F154" s="45"/>
      <c r="G154" s="45"/>
      <c r="H154" s="45"/>
      <c r="I154" s="45"/>
      <c r="J154" s="45"/>
      <c r="K154" s="44"/>
      <c r="L154" s="44"/>
      <c r="M154" s="44"/>
    </row>
    <row r="155" spans="1:13" hidden="1" x14ac:dyDescent="0.2">
      <c r="A155" s="44"/>
      <c r="B155" s="44"/>
      <c r="C155" s="44"/>
      <c r="D155" s="44"/>
      <c r="E155" s="45"/>
      <c r="F155" s="45"/>
      <c r="G155" s="45"/>
      <c r="H155" s="45"/>
      <c r="I155" s="45"/>
      <c r="J155" s="45"/>
      <c r="K155" s="44"/>
      <c r="L155" s="44"/>
      <c r="M155" s="44"/>
    </row>
    <row r="156" spans="1:13" hidden="1" x14ac:dyDescent="0.2">
      <c r="A156" s="44"/>
      <c r="B156" s="44"/>
      <c r="C156" s="44"/>
      <c r="D156" s="44"/>
      <c r="E156" s="45"/>
      <c r="F156" s="45"/>
      <c r="G156" s="45"/>
      <c r="H156" s="45"/>
      <c r="I156" s="45"/>
      <c r="J156" s="45"/>
      <c r="K156" s="44"/>
      <c r="L156" s="44"/>
      <c r="M156" s="44"/>
    </row>
    <row r="157" spans="1:13" hidden="1" x14ac:dyDescent="0.2">
      <c r="A157" s="44"/>
      <c r="B157" s="44"/>
      <c r="C157" s="44"/>
      <c r="D157" s="44"/>
      <c r="E157" s="45"/>
      <c r="F157" s="45"/>
      <c r="G157" s="45"/>
      <c r="H157" s="45"/>
      <c r="I157" s="45"/>
      <c r="J157" s="45"/>
      <c r="K157" s="44"/>
      <c r="L157" s="44"/>
      <c r="M157" s="44"/>
    </row>
    <row r="158" spans="1:13" hidden="1" x14ac:dyDescent="0.2">
      <c r="A158" s="44"/>
      <c r="B158" s="44"/>
      <c r="C158" s="44"/>
      <c r="D158" s="44"/>
      <c r="E158" s="45"/>
      <c r="F158" s="45"/>
      <c r="G158" s="45"/>
      <c r="H158" s="45"/>
      <c r="I158" s="45"/>
      <c r="J158" s="45"/>
      <c r="K158" s="44"/>
      <c r="L158" s="44"/>
      <c r="M158" s="44"/>
    </row>
    <row r="159" spans="1:13" hidden="1" x14ac:dyDescent="0.2">
      <c r="A159" s="44"/>
      <c r="B159" s="44"/>
      <c r="C159" s="44"/>
      <c r="D159" s="44"/>
      <c r="E159" s="45"/>
      <c r="F159" s="45"/>
      <c r="G159" s="45"/>
      <c r="H159" s="45"/>
      <c r="I159" s="45"/>
      <c r="J159" s="45"/>
      <c r="K159" s="44"/>
      <c r="L159" s="44"/>
      <c r="M159" s="44"/>
    </row>
    <row r="160" spans="1:13" hidden="1" x14ac:dyDescent="0.2">
      <c r="A160" s="44"/>
      <c r="B160" s="44"/>
      <c r="C160" s="44"/>
      <c r="D160" s="44"/>
      <c r="E160" s="45"/>
      <c r="F160" s="45"/>
      <c r="G160" s="45"/>
      <c r="H160" s="45"/>
      <c r="I160" s="45"/>
      <c r="J160" s="45"/>
      <c r="K160" s="44"/>
      <c r="L160" s="44"/>
      <c r="M160" s="44"/>
    </row>
    <row r="161" spans="1:13" hidden="1" x14ac:dyDescent="0.2">
      <c r="A161" s="44"/>
      <c r="B161" s="44"/>
      <c r="C161" s="44"/>
      <c r="D161" s="44"/>
      <c r="E161" s="45"/>
      <c r="F161" s="45"/>
      <c r="G161" s="45"/>
      <c r="H161" s="45"/>
      <c r="I161" s="45"/>
      <c r="J161" s="45"/>
      <c r="K161" s="44"/>
      <c r="L161" s="44"/>
      <c r="M161" s="44"/>
    </row>
    <row r="162" spans="1:13" hidden="1" x14ac:dyDescent="0.2">
      <c r="A162" s="44"/>
      <c r="B162" s="44"/>
      <c r="C162" s="44"/>
      <c r="D162" s="44"/>
      <c r="E162" s="45"/>
      <c r="F162" s="45"/>
      <c r="G162" s="45"/>
      <c r="H162" s="45"/>
      <c r="I162" s="45"/>
      <c r="J162" s="45"/>
      <c r="K162" s="44"/>
      <c r="L162" s="44"/>
      <c r="M162" s="44"/>
    </row>
    <row r="163" spans="1:13" hidden="1" x14ac:dyDescent="0.2">
      <c r="A163" s="44"/>
      <c r="B163" s="44"/>
      <c r="C163" s="44"/>
      <c r="D163" s="44"/>
      <c r="E163" s="45"/>
      <c r="F163" s="45"/>
      <c r="G163" s="45"/>
      <c r="H163" s="45"/>
      <c r="I163" s="45"/>
      <c r="J163" s="45"/>
      <c r="K163" s="44"/>
      <c r="L163" s="44"/>
      <c r="M163" s="44"/>
    </row>
    <row r="164" spans="1:13" hidden="1" x14ac:dyDescent="0.2">
      <c r="A164" s="44"/>
      <c r="B164" s="44"/>
      <c r="C164" s="44"/>
      <c r="D164" s="44"/>
      <c r="E164" s="45"/>
      <c r="F164" s="45"/>
      <c r="G164" s="45"/>
      <c r="H164" s="45"/>
      <c r="I164" s="45"/>
      <c r="J164" s="45"/>
      <c r="K164" s="44"/>
      <c r="L164" s="44"/>
      <c r="M164" s="44"/>
    </row>
    <row r="165" spans="1:13" hidden="1" x14ac:dyDescent="0.2">
      <c r="A165" s="44"/>
      <c r="B165" s="44"/>
      <c r="C165" s="44"/>
      <c r="D165" s="44"/>
      <c r="E165" s="45"/>
      <c r="F165" s="45"/>
      <c r="G165" s="45"/>
      <c r="H165" s="45"/>
      <c r="I165" s="45"/>
      <c r="J165" s="45"/>
      <c r="K165" s="44"/>
      <c r="L165" s="44"/>
      <c r="M165" s="44"/>
    </row>
    <row r="166" spans="1:13" hidden="1" x14ac:dyDescent="0.2">
      <c r="A166" s="44"/>
      <c r="B166" s="44"/>
      <c r="C166" s="44"/>
      <c r="D166" s="44"/>
      <c r="E166" s="45"/>
      <c r="F166" s="45"/>
      <c r="G166" s="45"/>
      <c r="H166" s="45"/>
      <c r="I166" s="45"/>
      <c r="J166" s="45"/>
      <c r="K166" s="44"/>
      <c r="L166" s="44"/>
      <c r="M166" s="44"/>
    </row>
    <row r="167" spans="1:13" hidden="1" x14ac:dyDescent="0.2">
      <c r="A167" s="44"/>
      <c r="B167" s="44"/>
      <c r="C167" s="44"/>
      <c r="D167" s="44"/>
      <c r="E167" s="45"/>
      <c r="F167" s="45"/>
      <c r="G167" s="45"/>
      <c r="H167" s="45"/>
      <c r="I167" s="45"/>
      <c r="J167" s="45"/>
      <c r="K167" s="44"/>
      <c r="L167" s="44"/>
      <c r="M167" s="44"/>
    </row>
    <row r="168" spans="1:13" hidden="1" x14ac:dyDescent="0.2">
      <c r="A168" s="44"/>
      <c r="B168" s="44"/>
      <c r="C168" s="44"/>
      <c r="D168" s="44"/>
      <c r="E168" s="45"/>
      <c r="F168" s="45"/>
      <c r="G168" s="45"/>
      <c r="H168" s="45"/>
      <c r="I168" s="45"/>
      <c r="J168" s="45"/>
      <c r="K168" s="44"/>
      <c r="L168" s="44"/>
      <c r="M168" s="44"/>
    </row>
    <row r="169" spans="1:13" hidden="1" x14ac:dyDescent="0.2">
      <c r="A169" s="44"/>
      <c r="B169" s="44"/>
      <c r="C169" s="44"/>
      <c r="D169" s="44"/>
      <c r="E169" s="45"/>
      <c r="F169" s="45"/>
      <c r="G169" s="45"/>
      <c r="H169" s="45"/>
      <c r="I169" s="45"/>
      <c r="J169" s="45"/>
      <c r="K169" s="44"/>
      <c r="L169" s="44"/>
      <c r="M169" s="44"/>
    </row>
    <row r="170" spans="1:13" hidden="1" x14ac:dyDescent="0.2">
      <c r="A170" s="44"/>
      <c r="B170" s="44"/>
      <c r="C170" s="44"/>
      <c r="D170" s="44"/>
      <c r="E170" s="45"/>
      <c r="F170" s="45"/>
      <c r="G170" s="45"/>
      <c r="H170" s="45"/>
      <c r="I170" s="45"/>
      <c r="J170" s="45"/>
      <c r="K170" s="44"/>
      <c r="L170" s="44"/>
      <c r="M170" s="44"/>
    </row>
    <row r="171" spans="1:13" hidden="1" x14ac:dyDescent="0.2">
      <c r="A171" s="44"/>
      <c r="B171" s="44"/>
      <c r="C171" s="44"/>
      <c r="D171" s="44"/>
      <c r="E171" s="45"/>
      <c r="F171" s="45"/>
      <c r="G171" s="45"/>
      <c r="H171" s="45"/>
      <c r="I171" s="45"/>
      <c r="J171" s="45"/>
      <c r="K171" s="44"/>
      <c r="L171" s="44"/>
      <c r="M171" s="44"/>
    </row>
    <row r="172" spans="1:13" hidden="1" x14ac:dyDescent="0.2">
      <c r="A172" s="44"/>
      <c r="B172" s="44"/>
      <c r="C172" s="44"/>
      <c r="D172" s="44"/>
      <c r="E172" s="45"/>
      <c r="F172" s="45"/>
      <c r="G172" s="45"/>
      <c r="H172" s="45"/>
      <c r="I172" s="45"/>
      <c r="J172" s="45"/>
      <c r="K172" s="44"/>
      <c r="L172" s="44"/>
      <c r="M172" s="44"/>
    </row>
    <row r="173" spans="1:13" hidden="1" x14ac:dyDescent="0.2">
      <c r="A173" s="44"/>
      <c r="B173" s="44"/>
      <c r="C173" s="44"/>
      <c r="D173" s="44"/>
      <c r="E173" s="45"/>
      <c r="F173" s="45"/>
      <c r="G173" s="45"/>
      <c r="H173" s="45"/>
      <c r="I173" s="45"/>
      <c r="J173" s="45"/>
      <c r="K173" s="44"/>
      <c r="L173" s="44"/>
      <c r="M173" s="44"/>
    </row>
    <row r="174" spans="1:13" hidden="1" x14ac:dyDescent="0.2">
      <c r="A174" s="44"/>
      <c r="B174" s="44"/>
      <c r="C174" s="44"/>
      <c r="D174" s="44"/>
      <c r="E174" s="45"/>
      <c r="F174" s="45"/>
      <c r="G174" s="45"/>
      <c r="H174" s="45"/>
      <c r="I174" s="45"/>
      <c r="J174" s="45"/>
      <c r="K174" s="44"/>
      <c r="L174" s="44"/>
      <c r="M174" s="44"/>
    </row>
    <row r="175" spans="1:13" hidden="1" x14ac:dyDescent="0.2">
      <c r="A175" s="44"/>
      <c r="B175" s="44"/>
      <c r="C175" s="44"/>
      <c r="D175" s="44"/>
      <c r="E175" s="45"/>
      <c r="F175" s="45"/>
      <c r="G175" s="45"/>
      <c r="H175" s="45"/>
      <c r="I175" s="45"/>
      <c r="J175" s="45"/>
      <c r="K175" s="44"/>
      <c r="L175" s="44"/>
      <c r="M175" s="44"/>
    </row>
    <row r="176" spans="1:13" hidden="1" x14ac:dyDescent="0.2">
      <c r="A176" s="44"/>
      <c r="B176" s="44"/>
      <c r="C176" s="44"/>
      <c r="D176" s="44"/>
      <c r="E176" s="45"/>
      <c r="F176" s="45"/>
      <c r="G176" s="45"/>
      <c r="H176" s="45"/>
      <c r="I176" s="45"/>
      <c r="J176" s="45"/>
      <c r="K176" s="44"/>
      <c r="L176" s="44"/>
      <c r="M176" s="44"/>
    </row>
    <row r="177" spans="1:13" hidden="1" x14ac:dyDescent="0.2">
      <c r="A177" s="44"/>
      <c r="B177" s="44"/>
      <c r="C177" s="44"/>
      <c r="D177" s="44"/>
      <c r="E177" s="45"/>
      <c r="F177" s="45"/>
      <c r="G177" s="45"/>
      <c r="H177" s="45"/>
      <c r="I177" s="45"/>
      <c r="J177" s="45"/>
      <c r="K177" s="44"/>
      <c r="L177" s="44"/>
      <c r="M177" s="44"/>
    </row>
    <row r="178" spans="1:13" hidden="1" x14ac:dyDescent="0.2">
      <c r="A178" s="44"/>
      <c r="B178" s="44"/>
      <c r="C178" s="44"/>
      <c r="D178" s="44"/>
      <c r="E178" s="45"/>
      <c r="F178" s="45"/>
      <c r="G178" s="45"/>
      <c r="H178" s="45"/>
      <c r="I178" s="45"/>
      <c r="J178" s="45"/>
      <c r="K178" s="44"/>
      <c r="L178" s="44"/>
      <c r="M178" s="44"/>
    </row>
    <row r="179" spans="1:13" hidden="1" x14ac:dyDescent="0.2">
      <c r="A179" s="44"/>
      <c r="B179" s="44"/>
      <c r="C179" s="44"/>
      <c r="D179" s="44"/>
      <c r="E179" s="45"/>
      <c r="F179" s="45"/>
      <c r="G179" s="45"/>
      <c r="H179" s="45"/>
      <c r="I179" s="45"/>
      <c r="J179" s="45"/>
      <c r="K179" s="44"/>
      <c r="L179" s="44"/>
      <c r="M179" s="44"/>
    </row>
    <row r="180" spans="1:13" hidden="1" x14ac:dyDescent="0.2">
      <c r="A180" s="44"/>
      <c r="B180" s="44"/>
      <c r="C180" s="44"/>
      <c r="D180" s="44"/>
      <c r="E180" s="45"/>
      <c r="F180" s="45"/>
      <c r="G180" s="45"/>
      <c r="H180" s="45"/>
      <c r="I180" s="45"/>
      <c r="J180" s="45"/>
      <c r="K180" s="44"/>
      <c r="L180" s="44"/>
      <c r="M180" s="44"/>
    </row>
    <row r="181" spans="1:13" hidden="1" x14ac:dyDescent="0.2">
      <c r="A181" s="44"/>
      <c r="B181" s="44"/>
      <c r="C181" s="44"/>
      <c r="D181" s="44"/>
      <c r="E181" s="45"/>
      <c r="F181" s="45"/>
      <c r="G181" s="45"/>
      <c r="H181" s="45"/>
      <c r="I181" s="45"/>
      <c r="J181" s="45"/>
      <c r="K181" s="44"/>
      <c r="L181" s="44"/>
      <c r="M181" s="44"/>
    </row>
    <row r="182" spans="1:13" hidden="1" x14ac:dyDescent="0.2">
      <c r="A182" s="44"/>
      <c r="B182" s="44"/>
      <c r="C182" s="44"/>
      <c r="D182" s="44"/>
      <c r="E182" s="45"/>
      <c r="F182" s="45"/>
      <c r="G182" s="45"/>
      <c r="H182" s="45"/>
      <c r="I182" s="45"/>
      <c r="J182" s="45"/>
      <c r="K182" s="44"/>
      <c r="L182" s="44"/>
      <c r="M182" s="44"/>
    </row>
    <row r="183" spans="1:13" hidden="1" x14ac:dyDescent="0.2">
      <c r="A183" s="44"/>
      <c r="B183" s="44"/>
      <c r="C183" s="44"/>
      <c r="D183" s="44"/>
      <c r="E183" s="45"/>
      <c r="F183" s="45"/>
      <c r="G183" s="45"/>
      <c r="H183" s="45"/>
      <c r="I183" s="45"/>
      <c r="J183" s="45"/>
      <c r="K183" s="44"/>
      <c r="L183" s="44"/>
      <c r="M183" s="44"/>
    </row>
    <row r="184" spans="1:13" hidden="1" x14ac:dyDescent="0.2">
      <c r="A184" s="44"/>
      <c r="B184" s="44"/>
      <c r="C184" s="44"/>
      <c r="D184" s="44"/>
      <c r="E184" s="45"/>
      <c r="F184" s="45"/>
      <c r="G184" s="45"/>
      <c r="H184" s="45"/>
      <c r="I184" s="45"/>
      <c r="J184" s="45"/>
      <c r="K184" s="44"/>
      <c r="L184" s="44"/>
      <c r="M184" s="44"/>
    </row>
    <row r="185" spans="1:13" hidden="1" x14ac:dyDescent="0.2">
      <c r="A185" s="44"/>
      <c r="B185" s="44"/>
      <c r="C185" s="44"/>
      <c r="D185" s="44"/>
      <c r="E185" s="45"/>
      <c r="F185" s="45"/>
      <c r="G185" s="45"/>
      <c r="H185" s="45"/>
      <c r="I185" s="45"/>
      <c r="J185" s="45"/>
      <c r="K185" s="44"/>
      <c r="L185" s="44"/>
      <c r="M185" s="44"/>
    </row>
    <row r="186" spans="1:13" hidden="1" x14ac:dyDescent="0.2">
      <c r="A186" s="44"/>
      <c r="B186" s="44"/>
      <c r="C186" s="44"/>
      <c r="D186" s="44"/>
      <c r="E186" s="45"/>
      <c r="F186" s="45"/>
      <c r="G186" s="45"/>
      <c r="H186" s="45"/>
      <c r="I186" s="45"/>
      <c r="J186" s="45"/>
      <c r="K186" s="44"/>
      <c r="L186" s="44"/>
      <c r="M186" s="44"/>
    </row>
    <row r="187" spans="1:13" hidden="1" x14ac:dyDescent="0.2">
      <c r="A187" s="44"/>
      <c r="B187" s="44"/>
      <c r="C187" s="44"/>
      <c r="D187" s="44"/>
      <c r="E187" s="45"/>
      <c r="F187" s="45"/>
      <c r="G187" s="45"/>
      <c r="H187" s="45"/>
      <c r="I187" s="45"/>
      <c r="J187" s="45"/>
      <c r="K187" s="44"/>
      <c r="L187" s="44"/>
      <c r="M187" s="44"/>
    </row>
    <row r="188" spans="1:13" hidden="1" x14ac:dyDescent="0.2">
      <c r="A188" s="44"/>
      <c r="B188" s="44"/>
      <c r="C188" s="44"/>
      <c r="D188" s="44"/>
      <c r="E188" s="45"/>
      <c r="F188" s="45"/>
      <c r="G188" s="45"/>
      <c r="H188" s="45"/>
      <c r="I188" s="45"/>
      <c r="J188" s="45"/>
      <c r="K188" s="44"/>
      <c r="L188" s="44"/>
      <c r="M188" s="44"/>
    </row>
    <row r="189" spans="1:13" hidden="1" x14ac:dyDescent="0.2">
      <c r="A189" s="44"/>
      <c r="B189" s="44"/>
      <c r="C189" s="44"/>
      <c r="D189" s="44"/>
      <c r="E189" s="45"/>
      <c r="F189" s="45"/>
      <c r="G189" s="45"/>
      <c r="H189" s="45"/>
      <c r="I189" s="45"/>
      <c r="J189" s="45"/>
      <c r="K189" s="44"/>
      <c r="L189" s="44"/>
      <c r="M189" s="44"/>
    </row>
    <row r="190" spans="1:13" hidden="1" x14ac:dyDescent="0.2">
      <c r="A190" s="44"/>
      <c r="B190" s="44"/>
      <c r="C190" s="44"/>
      <c r="D190" s="44"/>
      <c r="E190" s="45"/>
      <c r="F190" s="45"/>
      <c r="G190" s="45"/>
      <c r="H190" s="45"/>
      <c r="I190" s="45"/>
      <c r="J190" s="45"/>
      <c r="K190" s="44"/>
      <c r="L190" s="44"/>
      <c r="M190" s="44"/>
    </row>
    <row r="191" spans="1:13" hidden="1" x14ac:dyDescent="0.2">
      <c r="A191" s="44"/>
      <c r="B191" s="44"/>
      <c r="C191" s="44"/>
      <c r="D191" s="44"/>
      <c r="E191" s="45"/>
      <c r="F191" s="45"/>
      <c r="G191" s="45"/>
      <c r="H191" s="45"/>
      <c r="I191" s="45"/>
      <c r="J191" s="45"/>
      <c r="K191" s="44"/>
      <c r="L191" s="44"/>
      <c r="M191" s="44"/>
    </row>
    <row r="192" spans="1:13" hidden="1" x14ac:dyDescent="0.2">
      <c r="A192" s="44"/>
      <c r="B192" s="44"/>
      <c r="C192" s="44"/>
      <c r="D192" s="44"/>
      <c r="E192" s="45"/>
      <c r="F192" s="45"/>
      <c r="G192" s="45"/>
      <c r="H192" s="45"/>
      <c r="I192" s="45"/>
      <c r="J192" s="45"/>
      <c r="K192" s="44"/>
      <c r="L192" s="44"/>
      <c r="M192" s="44"/>
    </row>
    <row r="193" spans="1:13" hidden="1" x14ac:dyDescent="0.2">
      <c r="A193" s="44"/>
      <c r="B193" s="44"/>
      <c r="C193" s="44"/>
      <c r="D193" s="44"/>
      <c r="E193" s="45"/>
      <c r="F193" s="45"/>
      <c r="G193" s="45"/>
      <c r="H193" s="45"/>
      <c r="I193" s="45"/>
      <c r="J193" s="45"/>
      <c r="K193" s="44"/>
      <c r="L193" s="44"/>
      <c r="M193" s="44"/>
    </row>
    <row r="194" spans="1:13" hidden="1" x14ac:dyDescent="0.2">
      <c r="A194" s="44"/>
      <c r="B194" s="44"/>
      <c r="C194" s="44"/>
      <c r="D194" s="44"/>
      <c r="E194" s="45"/>
      <c r="F194" s="45"/>
      <c r="G194" s="45"/>
      <c r="H194" s="45"/>
      <c r="I194" s="45"/>
      <c r="J194" s="45"/>
      <c r="K194" s="44"/>
      <c r="L194" s="44"/>
      <c r="M194" s="44"/>
    </row>
    <row r="195" spans="1:13" hidden="1" x14ac:dyDescent="0.2">
      <c r="A195" s="44"/>
      <c r="B195" s="44"/>
      <c r="C195" s="44"/>
      <c r="D195" s="44"/>
      <c r="E195" s="45"/>
      <c r="F195" s="45"/>
      <c r="G195" s="45"/>
      <c r="H195" s="45"/>
      <c r="I195" s="45"/>
      <c r="J195" s="45"/>
      <c r="K195" s="44"/>
      <c r="L195" s="44"/>
      <c r="M195" s="44"/>
    </row>
    <row r="196" spans="1:13" hidden="1" x14ac:dyDescent="0.2">
      <c r="A196" s="44"/>
      <c r="B196" s="44"/>
      <c r="C196" s="44"/>
      <c r="D196" s="44"/>
      <c r="E196" s="45"/>
      <c r="F196" s="45"/>
      <c r="G196" s="45"/>
      <c r="H196" s="45"/>
      <c r="I196" s="45"/>
      <c r="J196" s="45"/>
      <c r="K196" s="44"/>
      <c r="L196" s="44"/>
      <c r="M196" s="44"/>
    </row>
    <row r="197" spans="1:13" hidden="1" x14ac:dyDescent="0.2">
      <c r="A197" s="44"/>
      <c r="B197" s="44"/>
      <c r="C197" s="44"/>
      <c r="D197" s="44"/>
      <c r="E197" s="45"/>
      <c r="F197" s="45"/>
      <c r="G197" s="45"/>
      <c r="H197" s="45"/>
      <c r="I197" s="45"/>
      <c r="J197" s="45"/>
      <c r="K197" s="44"/>
      <c r="L197" s="44"/>
      <c r="M197" s="44"/>
    </row>
    <row r="198" spans="1:13" hidden="1" x14ac:dyDescent="0.2">
      <c r="A198" s="44"/>
      <c r="B198" s="44"/>
      <c r="C198" s="44"/>
      <c r="D198" s="44"/>
      <c r="E198" s="45"/>
      <c r="F198" s="45"/>
      <c r="G198" s="45"/>
      <c r="H198" s="45"/>
      <c r="I198" s="45"/>
      <c r="J198" s="45"/>
      <c r="K198" s="44"/>
      <c r="L198" s="44"/>
      <c r="M198" s="44"/>
    </row>
    <row r="199" spans="1:13" hidden="1" x14ac:dyDescent="0.2">
      <c r="A199" s="44"/>
      <c r="B199" s="44"/>
      <c r="C199" s="44"/>
      <c r="D199" s="44"/>
      <c r="E199" s="45"/>
      <c r="F199" s="45"/>
      <c r="G199" s="45"/>
      <c r="H199" s="45"/>
      <c r="I199" s="45"/>
      <c r="J199" s="45"/>
      <c r="K199" s="44"/>
      <c r="L199" s="44"/>
      <c r="M199" s="44"/>
    </row>
    <row r="200" spans="1:13" hidden="1" x14ac:dyDescent="0.2">
      <c r="A200" s="44"/>
      <c r="B200" s="44"/>
      <c r="C200" s="44"/>
      <c r="D200" s="44"/>
      <c r="E200" s="45"/>
      <c r="F200" s="45"/>
      <c r="G200" s="45"/>
      <c r="H200" s="45"/>
      <c r="I200" s="45"/>
      <c r="J200" s="45"/>
      <c r="K200" s="44"/>
      <c r="L200" s="44"/>
      <c r="M200" s="44"/>
    </row>
    <row r="201" spans="1:13" hidden="1" x14ac:dyDescent="0.2">
      <c r="A201" s="44"/>
      <c r="B201" s="44"/>
      <c r="C201" s="44"/>
      <c r="D201" s="44"/>
      <c r="E201" s="45"/>
      <c r="F201" s="45"/>
      <c r="G201" s="45"/>
      <c r="H201" s="45"/>
      <c r="I201" s="45"/>
      <c r="J201" s="45"/>
      <c r="K201" s="44"/>
      <c r="L201" s="44"/>
      <c r="M201" s="44"/>
    </row>
    <row r="202" spans="1:13" hidden="1" x14ac:dyDescent="0.2">
      <c r="A202" s="44"/>
      <c r="B202" s="44"/>
      <c r="C202" s="44"/>
      <c r="D202" s="44"/>
      <c r="E202" s="45"/>
      <c r="F202" s="45"/>
      <c r="G202" s="45"/>
      <c r="H202" s="45"/>
      <c r="I202" s="45"/>
      <c r="J202" s="45"/>
      <c r="K202" s="44"/>
      <c r="L202" s="44"/>
      <c r="M202" s="44"/>
    </row>
    <row r="203" spans="1:13" hidden="1" x14ac:dyDescent="0.2">
      <c r="A203" s="44"/>
      <c r="B203" s="44"/>
      <c r="C203" s="44"/>
      <c r="D203" s="44"/>
      <c r="E203" s="45"/>
      <c r="F203" s="45"/>
      <c r="G203" s="45"/>
      <c r="H203" s="45"/>
      <c r="I203" s="45"/>
      <c r="J203" s="45"/>
      <c r="K203" s="44"/>
      <c r="L203" s="44"/>
      <c r="M203" s="44"/>
    </row>
    <row r="204" spans="1:13" hidden="1" x14ac:dyDescent="0.2">
      <c r="A204" s="44"/>
      <c r="B204" s="44"/>
      <c r="C204" s="44"/>
      <c r="D204" s="44"/>
      <c r="E204" s="45"/>
      <c r="F204" s="45"/>
      <c r="G204" s="45"/>
      <c r="H204" s="45"/>
      <c r="I204" s="45"/>
      <c r="J204" s="45"/>
      <c r="K204" s="44"/>
      <c r="L204" s="44"/>
      <c r="M204" s="44"/>
    </row>
    <row r="205" spans="1:13" hidden="1" x14ac:dyDescent="0.2">
      <c r="A205" s="44"/>
      <c r="B205" s="44"/>
      <c r="C205" s="44"/>
      <c r="D205" s="44"/>
      <c r="E205" s="45"/>
      <c r="F205" s="45"/>
      <c r="G205" s="45"/>
      <c r="H205" s="45"/>
      <c r="I205" s="45"/>
      <c r="J205" s="45"/>
      <c r="K205" s="44"/>
      <c r="L205" s="44"/>
      <c r="M205" s="44"/>
    </row>
    <row r="206" spans="1:13" hidden="1" x14ac:dyDescent="0.2">
      <c r="A206" s="44"/>
      <c r="B206" s="44"/>
      <c r="C206" s="44"/>
      <c r="D206" s="44"/>
      <c r="E206" s="45"/>
      <c r="F206" s="45"/>
      <c r="G206" s="45"/>
      <c r="H206" s="45"/>
      <c r="I206" s="45"/>
      <c r="J206" s="45"/>
      <c r="K206" s="44"/>
      <c r="L206" s="44"/>
      <c r="M206" s="44"/>
    </row>
    <row r="207" spans="1:13" hidden="1" x14ac:dyDescent="0.2">
      <c r="A207" s="44"/>
      <c r="B207" s="44"/>
      <c r="C207" s="44"/>
      <c r="D207" s="44"/>
      <c r="E207" s="45"/>
      <c r="F207" s="45"/>
      <c r="G207" s="45"/>
      <c r="H207" s="45"/>
      <c r="I207" s="45"/>
      <c r="J207" s="45"/>
      <c r="K207" s="44"/>
      <c r="L207" s="44"/>
      <c r="M207" s="44"/>
    </row>
    <row r="208" spans="1:13" hidden="1" x14ac:dyDescent="0.2">
      <c r="A208" s="44"/>
      <c r="B208" s="44"/>
      <c r="C208" s="44"/>
      <c r="D208" s="44"/>
      <c r="E208" s="45"/>
      <c r="F208" s="45"/>
      <c r="G208" s="45"/>
      <c r="H208" s="45"/>
      <c r="I208" s="45"/>
      <c r="J208" s="45"/>
      <c r="K208" s="44"/>
      <c r="L208" s="44"/>
      <c r="M208" s="44"/>
    </row>
    <row r="209" spans="1:13" hidden="1" x14ac:dyDescent="0.2">
      <c r="A209" s="44"/>
      <c r="B209" s="44"/>
      <c r="C209" s="44"/>
      <c r="D209" s="44"/>
      <c r="E209" s="45"/>
      <c r="F209" s="45"/>
      <c r="G209" s="45"/>
      <c r="H209" s="45"/>
      <c r="I209" s="45"/>
      <c r="J209" s="45"/>
      <c r="K209" s="44"/>
      <c r="L209" s="44"/>
      <c r="M209" s="44"/>
    </row>
    <row r="210" spans="1:13" hidden="1" x14ac:dyDescent="0.2">
      <c r="A210" s="44"/>
      <c r="B210" s="44"/>
      <c r="C210" s="44"/>
      <c r="D210" s="44"/>
      <c r="E210" s="45"/>
      <c r="F210" s="45"/>
      <c r="G210" s="45"/>
      <c r="H210" s="45"/>
      <c r="I210" s="45"/>
      <c r="J210" s="45"/>
      <c r="K210" s="44"/>
      <c r="L210" s="44"/>
      <c r="M210" s="44"/>
    </row>
    <row r="211" spans="1:13" hidden="1" x14ac:dyDescent="0.2">
      <c r="A211" s="44"/>
      <c r="B211" s="44"/>
      <c r="C211" s="44"/>
      <c r="D211" s="44"/>
      <c r="E211" s="45"/>
      <c r="F211" s="45"/>
      <c r="G211" s="45"/>
      <c r="H211" s="45"/>
      <c r="I211" s="45"/>
      <c r="J211" s="45"/>
      <c r="K211" s="44"/>
      <c r="L211" s="44"/>
      <c r="M211" s="44"/>
    </row>
    <row r="212" spans="1:13" hidden="1" x14ac:dyDescent="0.2">
      <c r="A212" s="44"/>
      <c r="B212" s="44"/>
      <c r="C212" s="44"/>
      <c r="D212" s="44"/>
      <c r="E212" s="45"/>
      <c r="F212" s="45"/>
      <c r="G212" s="45"/>
      <c r="H212" s="45"/>
      <c r="I212" s="45"/>
      <c r="J212" s="45"/>
      <c r="K212" s="44"/>
      <c r="L212" s="44"/>
      <c r="M212" s="44"/>
    </row>
    <row r="213" spans="1:13" hidden="1" x14ac:dyDescent="0.2">
      <c r="A213" s="44"/>
      <c r="B213" s="44"/>
      <c r="C213" s="44"/>
      <c r="D213" s="44"/>
      <c r="E213" s="45"/>
      <c r="F213" s="45"/>
      <c r="G213" s="45"/>
      <c r="H213" s="45"/>
      <c r="I213" s="45"/>
      <c r="J213" s="45"/>
      <c r="K213" s="44"/>
      <c r="L213" s="44"/>
      <c r="M213" s="44"/>
    </row>
    <row r="214" spans="1:13" hidden="1" x14ac:dyDescent="0.2">
      <c r="A214" s="44"/>
      <c r="B214" s="44"/>
      <c r="C214" s="44"/>
      <c r="D214" s="44"/>
      <c r="E214" s="45"/>
      <c r="F214" s="45"/>
      <c r="G214" s="45"/>
      <c r="H214" s="45"/>
      <c r="I214" s="45"/>
      <c r="J214" s="45"/>
      <c r="K214" s="44"/>
      <c r="L214" s="44"/>
      <c r="M214" s="44"/>
    </row>
    <row r="215" spans="1:13" hidden="1" x14ac:dyDescent="0.2">
      <c r="A215" s="44"/>
      <c r="B215" s="44"/>
      <c r="C215" s="44"/>
      <c r="D215" s="44"/>
      <c r="E215" s="45"/>
      <c r="F215" s="45"/>
      <c r="G215" s="45"/>
      <c r="H215" s="45"/>
      <c r="I215" s="45"/>
      <c r="J215" s="45"/>
      <c r="K215" s="44"/>
      <c r="L215" s="44"/>
      <c r="M215" s="44"/>
    </row>
    <row r="216" spans="1:13" hidden="1" x14ac:dyDescent="0.2">
      <c r="A216" s="44"/>
      <c r="B216" s="44"/>
      <c r="C216" s="44"/>
      <c r="D216" s="44"/>
      <c r="E216" s="45"/>
      <c r="F216" s="45"/>
      <c r="G216" s="45"/>
      <c r="H216" s="45"/>
      <c r="I216" s="45"/>
      <c r="J216" s="45"/>
      <c r="K216" s="44"/>
      <c r="L216" s="44"/>
      <c r="M216" s="44"/>
    </row>
    <row r="217" spans="1:13" hidden="1" x14ac:dyDescent="0.2">
      <c r="A217" s="44"/>
      <c r="B217" s="44"/>
      <c r="C217" s="44"/>
      <c r="D217" s="44"/>
      <c r="E217" s="45"/>
      <c r="F217" s="45"/>
      <c r="G217" s="45"/>
      <c r="H217" s="45"/>
      <c r="I217" s="45"/>
      <c r="J217" s="45"/>
      <c r="K217" s="44"/>
      <c r="L217" s="44"/>
      <c r="M217" s="44"/>
    </row>
    <row r="218" spans="1:13" hidden="1" x14ac:dyDescent="0.2">
      <c r="A218" s="44"/>
      <c r="B218" s="44"/>
      <c r="C218" s="44"/>
      <c r="D218" s="44"/>
      <c r="E218" s="45"/>
      <c r="F218" s="45"/>
      <c r="G218" s="45"/>
      <c r="H218" s="45"/>
      <c r="I218" s="45"/>
      <c r="J218" s="45"/>
      <c r="K218" s="44"/>
      <c r="L218" s="44"/>
      <c r="M218" s="44"/>
    </row>
    <row r="219" spans="1:13" hidden="1" x14ac:dyDescent="0.2">
      <c r="A219" s="44"/>
      <c r="B219" s="44"/>
      <c r="C219" s="44"/>
      <c r="D219" s="44"/>
      <c r="E219" s="45"/>
      <c r="F219" s="45"/>
      <c r="G219" s="45"/>
      <c r="H219" s="45"/>
      <c r="I219" s="45"/>
      <c r="J219" s="45"/>
      <c r="K219" s="44"/>
      <c r="L219" s="44"/>
      <c r="M219" s="44"/>
    </row>
    <row r="220" spans="1:13" hidden="1" x14ac:dyDescent="0.2">
      <c r="A220" s="44"/>
      <c r="B220" s="44"/>
      <c r="C220" s="44"/>
      <c r="D220" s="44"/>
      <c r="E220" s="45"/>
      <c r="F220" s="45"/>
      <c r="G220" s="45"/>
      <c r="H220" s="45"/>
      <c r="I220" s="45"/>
      <c r="J220" s="45"/>
      <c r="K220" s="44"/>
      <c r="L220" s="44"/>
      <c r="M220" s="44"/>
    </row>
    <row r="221" spans="1:13" hidden="1" x14ac:dyDescent="0.2">
      <c r="A221" s="44"/>
      <c r="B221" s="44"/>
      <c r="C221" s="44"/>
      <c r="D221" s="44"/>
      <c r="E221" s="45"/>
      <c r="F221" s="45"/>
      <c r="G221" s="45"/>
      <c r="H221" s="45"/>
      <c r="I221" s="45"/>
      <c r="J221" s="45"/>
      <c r="K221" s="44"/>
      <c r="L221" s="44"/>
      <c r="M221" s="44"/>
    </row>
    <row r="222" spans="1:13" hidden="1" x14ac:dyDescent="0.2">
      <c r="A222" s="44"/>
      <c r="B222" s="44"/>
      <c r="C222" s="44"/>
      <c r="D222" s="44"/>
      <c r="E222" s="45"/>
      <c r="F222" s="45"/>
      <c r="G222" s="45"/>
      <c r="H222" s="45"/>
      <c r="I222" s="45"/>
      <c r="J222" s="45"/>
      <c r="K222" s="44"/>
      <c r="L222" s="44"/>
      <c r="M222" s="44"/>
    </row>
    <row r="223" spans="1:13" hidden="1" x14ac:dyDescent="0.2">
      <c r="A223" s="44"/>
      <c r="B223" s="44"/>
      <c r="C223" s="44"/>
      <c r="D223" s="44"/>
      <c r="E223" s="45"/>
      <c r="F223" s="45"/>
      <c r="G223" s="45"/>
      <c r="H223" s="45"/>
      <c r="I223" s="45"/>
      <c r="J223" s="45"/>
      <c r="K223" s="44"/>
      <c r="L223" s="44"/>
      <c r="M223" s="44"/>
    </row>
    <row r="224" spans="1:13" hidden="1" x14ac:dyDescent="0.2">
      <c r="A224" s="44"/>
      <c r="B224" s="44"/>
      <c r="C224" s="44"/>
      <c r="D224" s="44"/>
      <c r="E224" s="45"/>
      <c r="F224" s="45"/>
      <c r="G224" s="45"/>
      <c r="H224" s="45"/>
      <c r="I224" s="45"/>
      <c r="J224" s="45"/>
      <c r="K224" s="44"/>
      <c r="L224" s="44"/>
      <c r="M224" s="44"/>
    </row>
    <row r="225" spans="1:13" hidden="1" x14ac:dyDescent="0.2">
      <c r="A225" s="44"/>
      <c r="B225" s="44"/>
      <c r="C225" s="44"/>
      <c r="D225" s="44"/>
      <c r="E225" s="45"/>
      <c r="F225" s="45"/>
      <c r="G225" s="45"/>
      <c r="H225" s="45"/>
      <c r="I225" s="45"/>
      <c r="J225" s="45"/>
      <c r="K225" s="44"/>
      <c r="L225" s="44"/>
      <c r="M225" s="44"/>
    </row>
    <row r="226" spans="1:13" hidden="1" x14ac:dyDescent="0.2">
      <c r="A226" s="44"/>
      <c r="B226" s="44"/>
      <c r="C226" s="44"/>
      <c r="D226" s="44"/>
      <c r="E226" s="45"/>
      <c r="F226" s="45"/>
      <c r="G226" s="45"/>
      <c r="H226" s="45"/>
      <c r="I226" s="45"/>
      <c r="J226" s="45"/>
      <c r="K226" s="44"/>
      <c r="L226" s="44"/>
      <c r="M226" s="44"/>
    </row>
    <row r="227" spans="1:13" hidden="1" x14ac:dyDescent="0.2">
      <c r="A227" s="44"/>
      <c r="B227" s="44"/>
      <c r="C227" s="44"/>
      <c r="D227" s="44"/>
      <c r="E227" s="45"/>
      <c r="F227" s="45"/>
      <c r="G227" s="45"/>
      <c r="H227" s="45"/>
      <c r="I227" s="45"/>
      <c r="J227" s="45"/>
      <c r="K227" s="44"/>
      <c r="L227" s="44"/>
      <c r="M227" s="44"/>
    </row>
    <row r="228" spans="1:13" hidden="1" x14ac:dyDescent="0.2">
      <c r="A228" s="44"/>
      <c r="B228" s="44"/>
      <c r="C228" s="44"/>
      <c r="D228" s="44"/>
      <c r="E228" s="45"/>
      <c r="F228" s="45"/>
      <c r="G228" s="45"/>
      <c r="H228" s="45"/>
      <c r="I228" s="45"/>
      <c r="J228" s="45"/>
      <c r="K228" s="44"/>
      <c r="L228" s="44"/>
      <c r="M228" s="44"/>
    </row>
    <row r="229" spans="1:13" hidden="1" x14ac:dyDescent="0.2">
      <c r="A229" s="44"/>
      <c r="B229" s="44"/>
      <c r="C229" s="44"/>
      <c r="D229" s="44"/>
      <c r="E229" s="45"/>
      <c r="F229" s="45"/>
      <c r="G229" s="45"/>
      <c r="H229" s="45"/>
      <c r="I229" s="45"/>
      <c r="J229" s="45"/>
      <c r="K229" s="44"/>
      <c r="L229" s="44"/>
      <c r="M229" s="44"/>
    </row>
    <row r="230" spans="1:13" hidden="1" x14ac:dyDescent="0.2">
      <c r="A230" s="44"/>
      <c r="B230" s="44"/>
      <c r="C230" s="44"/>
      <c r="D230" s="44"/>
      <c r="E230" s="45"/>
      <c r="F230" s="45"/>
      <c r="G230" s="45"/>
      <c r="H230" s="45"/>
      <c r="I230" s="45"/>
      <c r="J230" s="45"/>
      <c r="K230" s="44"/>
      <c r="L230" s="44"/>
      <c r="M230" s="44"/>
    </row>
    <row r="231" spans="1:13" hidden="1" x14ac:dyDescent="0.2">
      <c r="A231" s="44"/>
      <c r="B231" s="44"/>
      <c r="C231" s="44"/>
      <c r="D231" s="44"/>
      <c r="E231" s="45"/>
      <c r="F231" s="45"/>
      <c r="G231" s="45"/>
      <c r="H231" s="45"/>
      <c r="I231" s="45"/>
      <c r="J231" s="45"/>
      <c r="K231" s="44"/>
      <c r="L231" s="44"/>
      <c r="M231" s="44"/>
    </row>
    <row r="232" spans="1:13" hidden="1" x14ac:dyDescent="0.2">
      <c r="A232" s="44"/>
      <c r="B232" s="44"/>
      <c r="C232" s="44"/>
      <c r="D232" s="44"/>
      <c r="E232" s="45"/>
      <c r="F232" s="45"/>
      <c r="G232" s="45"/>
      <c r="H232" s="45"/>
      <c r="I232" s="45"/>
      <c r="J232" s="45"/>
      <c r="K232" s="44"/>
      <c r="L232" s="44"/>
      <c r="M232" s="44"/>
    </row>
    <row r="233" spans="1:13" hidden="1" x14ac:dyDescent="0.2">
      <c r="A233" s="44"/>
      <c r="B233" s="44"/>
      <c r="C233" s="44"/>
      <c r="D233" s="44"/>
      <c r="E233" s="45"/>
      <c r="F233" s="45"/>
      <c r="G233" s="45"/>
      <c r="H233" s="45"/>
      <c r="I233" s="45"/>
      <c r="J233" s="45"/>
      <c r="K233" s="44"/>
      <c r="L233" s="44"/>
      <c r="M233" s="44"/>
    </row>
    <row r="234" spans="1:13" hidden="1" x14ac:dyDescent="0.2">
      <c r="A234" s="44"/>
      <c r="B234" s="44"/>
      <c r="C234" s="44"/>
      <c r="D234" s="44"/>
      <c r="E234" s="45"/>
      <c r="F234" s="45"/>
      <c r="G234" s="45"/>
      <c r="H234" s="45"/>
      <c r="I234" s="45"/>
      <c r="J234" s="45"/>
      <c r="K234" s="44"/>
      <c r="L234" s="44"/>
      <c r="M234" s="44"/>
    </row>
    <row r="235" spans="1:13" hidden="1" x14ac:dyDescent="0.2">
      <c r="A235" s="44"/>
      <c r="B235" s="44"/>
      <c r="C235" s="44"/>
      <c r="D235" s="44"/>
      <c r="E235" s="45"/>
      <c r="F235" s="45"/>
      <c r="G235" s="45"/>
      <c r="H235" s="45"/>
      <c r="I235" s="45"/>
      <c r="J235" s="45"/>
      <c r="K235" s="44"/>
      <c r="L235" s="44"/>
      <c r="M235" s="44"/>
    </row>
    <row r="236" spans="1:13" hidden="1" x14ac:dyDescent="0.2">
      <c r="A236" s="44"/>
      <c r="B236" s="44"/>
      <c r="C236" s="44"/>
      <c r="D236" s="44"/>
      <c r="E236" s="45"/>
      <c r="F236" s="45"/>
      <c r="G236" s="45"/>
      <c r="H236" s="45"/>
      <c r="I236" s="45"/>
      <c r="J236" s="45"/>
      <c r="K236" s="44"/>
      <c r="L236" s="44"/>
      <c r="M236" s="44"/>
    </row>
    <row r="237" spans="1:13" hidden="1" x14ac:dyDescent="0.2">
      <c r="A237" s="44"/>
      <c r="B237" s="44"/>
      <c r="C237" s="44"/>
      <c r="D237" s="44"/>
      <c r="E237" s="45"/>
      <c r="F237" s="45"/>
      <c r="G237" s="45"/>
      <c r="H237" s="45"/>
      <c r="I237" s="45"/>
      <c r="J237" s="45"/>
      <c r="K237" s="44"/>
      <c r="L237" s="44"/>
      <c r="M237" s="44"/>
    </row>
    <row r="238" spans="1:13" hidden="1" x14ac:dyDescent="0.2">
      <c r="A238" s="44"/>
      <c r="B238" s="44"/>
      <c r="C238" s="44"/>
      <c r="D238" s="44"/>
      <c r="E238" s="45"/>
      <c r="F238" s="45"/>
      <c r="G238" s="45"/>
      <c r="H238" s="45"/>
      <c r="I238" s="45"/>
      <c r="J238" s="45"/>
      <c r="K238" s="44"/>
      <c r="L238" s="44"/>
      <c r="M238" s="44"/>
    </row>
    <row r="239" spans="1:13" hidden="1" x14ac:dyDescent="0.2">
      <c r="A239" s="44"/>
      <c r="B239" s="44"/>
      <c r="C239" s="44"/>
      <c r="D239" s="44"/>
      <c r="E239" s="45"/>
      <c r="F239" s="45"/>
      <c r="G239" s="45"/>
      <c r="H239" s="45"/>
      <c r="I239" s="45"/>
      <c r="J239" s="45"/>
      <c r="K239" s="44"/>
      <c r="L239" s="44"/>
      <c r="M239" s="44"/>
    </row>
    <row r="240" spans="1:13" hidden="1" x14ac:dyDescent="0.2">
      <c r="A240" s="44"/>
      <c r="B240" s="44"/>
      <c r="C240" s="44"/>
      <c r="D240" s="44"/>
      <c r="E240" s="45"/>
      <c r="F240" s="45"/>
      <c r="G240" s="45"/>
      <c r="H240" s="45"/>
      <c r="I240" s="45"/>
      <c r="J240" s="45"/>
      <c r="K240" s="44"/>
      <c r="L240" s="44"/>
      <c r="M240" s="44"/>
    </row>
    <row r="241" spans="1:13" hidden="1" x14ac:dyDescent="0.2">
      <c r="A241" s="44"/>
      <c r="B241" s="44"/>
      <c r="C241" s="44"/>
      <c r="D241" s="44"/>
      <c r="E241" s="45"/>
      <c r="F241" s="45"/>
      <c r="G241" s="45"/>
      <c r="H241" s="45"/>
      <c r="I241" s="45"/>
      <c r="J241" s="45"/>
      <c r="K241" s="44"/>
      <c r="L241" s="44"/>
      <c r="M241" s="44"/>
    </row>
    <row r="242" spans="1:13" hidden="1" x14ac:dyDescent="0.2">
      <c r="A242" s="44"/>
      <c r="B242" s="44"/>
      <c r="C242" s="44"/>
      <c r="D242" s="44"/>
      <c r="E242" s="45"/>
      <c r="F242" s="45"/>
      <c r="G242" s="45"/>
      <c r="H242" s="45"/>
      <c r="I242" s="45"/>
      <c r="J242" s="45"/>
      <c r="K242" s="44"/>
      <c r="L242" s="44"/>
      <c r="M242" s="44"/>
    </row>
    <row r="243" spans="1:13" hidden="1" x14ac:dyDescent="0.2">
      <c r="A243" s="44"/>
      <c r="B243" s="44"/>
      <c r="C243" s="44"/>
      <c r="D243" s="44"/>
      <c r="E243" s="45"/>
      <c r="F243" s="45"/>
      <c r="G243" s="45"/>
      <c r="H243" s="45"/>
      <c r="I243" s="45"/>
      <c r="J243" s="45"/>
      <c r="K243" s="44"/>
      <c r="L243" s="44"/>
      <c r="M243" s="44"/>
    </row>
    <row r="244" spans="1:13" hidden="1" x14ac:dyDescent="0.2">
      <c r="A244" s="44"/>
      <c r="B244" s="44"/>
      <c r="C244" s="44"/>
      <c r="D244" s="44"/>
      <c r="E244" s="45"/>
      <c r="F244" s="45"/>
      <c r="G244" s="45"/>
      <c r="H244" s="45"/>
      <c r="I244" s="45"/>
      <c r="J244" s="45"/>
      <c r="K244" s="44"/>
      <c r="L244" s="44"/>
      <c r="M244" s="44"/>
    </row>
    <row r="245" spans="1:13" hidden="1" x14ac:dyDescent="0.2">
      <c r="A245" s="44"/>
      <c r="B245" s="44"/>
      <c r="C245" s="44"/>
      <c r="D245" s="44"/>
      <c r="E245" s="45"/>
      <c r="F245" s="45"/>
      <c r="G245" s="45"/>
      <c r="H245" s="45"/>
      <c r="I245" s="45"/>
      <c r="J245" s="45"/>
      <c r="K245" s="44"/>
      <c r="L245" s="44"/>
      <c r="M245" s="44"/>
    </row>
    <row r="246" spans="1:13" hidden="1" x14ac:dyDescent="0.2">
      <c r="A246" s="44"/>
      <c r="B246" s="44"/>
      <c r="C246" s="44"/>
      <c r="D246" s="44"/>
      <c r="E246" s="45"/>
      <c r="F246" s="45"/>
      <c r="G246" s="45"/>
      <c r="H246" s="45"/>
      <c r="I246" s="45"/>
      <c r="J246" s="45"/>
      <c r="K246" s="44"/>
      <c r="L246" s="44"/>
      <c r="M246" s="44"/>
    </row>
    <row r="247" spans="1:13" hidden="1" x14ac:dyDescent="0.2">
      <c r="A247" s="44"/>
      <c r="B247" s="44"/>
      <c r="C247" s="44"/>
      <c r="D247" s="44"/>
      <c r="E247" s="45"/>
      <c r="F247" s="45"/>
      <c r="G247" s="45"/>
      <c r="H247" s="45"/>
      <c r="I247" s="45"/>
      <c r="J247" s="45"/>
      <c r="K247" s="44"/>
      <c r="L247" s="44"/>
      <c r="M247" s="44"/>
    </row>
    <row r="248" spans="1:13" hidden="1" x14ac:dyDescent="0.2">
      <c r="A248" s="44"/>
      <c r="B248" s="44"/>
      <c r="C248" s="44"/>
      <c r="D248" s="44"/>
      <c r="E248" s="45"/>
      <c r="F248" s="45"/>
      <c r="G248" s="45"/>
      <c r="H248" s="45"/>
      <c r="I248" s="45"/>
      <c r="J248" s="45"/>
      <c r="K248" s="44"/>
      <c r="L248" s="44"/>
      <c r="M248" s="44"/>
    </row>
    <row r="249" spans="1:13" hidden="1" x14ac:dyDescent="0.2">
      <c r="A249" s="44"/>
      <c r="B249" s="44"/>
      <c r="C249" s="44"/>
      <c r="D249" s="44"/>
      <c r="E249" s="45"/>
      <c r="F249" s="45"/>
      <c r="G249" s="45"/>
      <c r="H249" s="45"/>
      <c r="I249" s="45"/>
      <c r="J249" s="45"/>
      <c r="K249" s="44"/>
      <c r="L249" s="44"/>
      <c r="M249" s="44"/>
    </row>
    <row r="250" spans="1:13" hidden="1" x14ac:dyDescent="0.2">
      <c r="A250" s="44"/>
      <c r="B250" s="44"/>
      <c r="C250" s="44"/>
      <c r="D250" s="44"/>
      <c r="E250" s="45"/>
      <c r="F250" s="45"/>
      <c r="G250" s="45"/>
      <c r="H250" s="45"/>
      <c r="I250" s="45"/>
      <c r="J250" s="45"/>
      <c r="K250" s="44"/>
      <c r="L250" s="44"/>
      <c r="M250" s="44"/>
    </row>
    <row r="251" spans="1:13" hidden="1" x14ac:dyDescent="0.2">
      <c r="A251" s="44"/>
      <c r="B251" s="44"/>
      <c r="C251" s="44"/>
      <c r="D251" s="44"/>
      <c r="E251" s="45"/>
      <c r="F251" s="45"/>
      <c r="G251" s="45"/>
      <c r="H251" s="45"/>
      <c r="I251" s="45"/>
      <c r="J251" s="45"/>
      <c r="K251" s="44"/>
      <c r="L251" s="44"/>
      <c r="M251" s="44"/>
    </row>
    <row r="252" spans="1:13" hidden="1" x14ac:dyDescent="0.2">
      <c r="A252" s="44"/>
      <c r="B252" s="44"/>
      <c r="C252" s="44"/>
      <c r="D252" s="44"/>
      <c r="E252" s="45"/>
      <c r="F252" s="45"/>
      <c r="G252" s="45"/>
      <c r="H252" s="45"/>
      <c r="I252" s="45"/>
      <c r="J252" s="45"/>
      <c r="K252" s="44"/>
      <c r="L252" s="44"/>
      <c r="M252" s="44"/>
    </row>
    <row r="253" spans="1:13" hidden="1" x14ac:dyDescent="0.2">
      <c r="A253" s="44"/>
      <c r="B253" s="44"/>
      <c r="C253" s="44"/>
      <c r="D253" s="44"/>
      <c r="E253" s="45"/>
      <c r="F253" s="45"/>
      <c r="G253" s="45"/>
      <c r="H253" s="45"/>
      <c r="I253" s="45"/>
      <c r="J253" s="45"/>
      <c r="K253" s="44"/>
      <c r="L253" s="44"/>
      <c r="M253" s="44"/>
    </row>
    <row r="254" spans="1:13" hidden="1" x14ac:dyDescent="0.2">
      <c r="A254" s="44"/>
      <c r="B254" s="44"/>
      <c r="C254" s="44"/>
      <c r="D254" s="44"/>
      <c r="E254" s="45"/>
      <c r="F254" s="45"/>
      <c r="G254" s="45"/>
      <c r="H254" s="45"/>
      <c r="I254" s="45"/>
      <c r="J254" s="45"/>
      <c r="K254" s="44"/>
      <c r="L254" s="44"/>
      <c r="M254" s="44"/>
    </row>
    <row r="255" spans="1:13" hidden="1" x14ac:dyDescent="0.2">
      <c r="A255" s="44"/>
      <c r="B255" s="44"/>
      <c r="C255" s="44"/>
      <c r="D255" s="44"/>
      <c r="E255" s="45"/>
      <c r="F255" s="45"/>
      <c r="G255" s="45"/>
      <c r="H255" s="45"/>
      <c r="I255" s="45"/>
      <c r="J255" s="45"/>
      <c r="K255" s="44"/>
      <c r="L255" s="44"/>
      <c r="M255" s="44"/>
    </row>
    <row r="256" spans="1:13" hidden="1" x14ac:dyDescent="0.2">
      <c r="A256" s="44"/>
      <c r="B256" s="44"/>
      <c r="C256" s="44"/>
      <c r="D256" s="44"/>
      <c r="E256" s="45"/>
      <c r="F256" s="45"/>
      <c r="G256" s="45"/>
      <c r="H256" s="45"/>
      <c r="I256" s="45"/>
      <c r="J256" s="45"/>
      <c r="K256" s="44"/>
      <c r="L256" s="44"/>
      <c r="M256" s="44"/>
    </row>
    <row r="257" spans="1:13" hidden="1" x14ac:dyDescent="0.2">
      <c r="A257" s="44"/>
      <c r="B257" s="44"/>
      <c r="C257" s="44"/>
      <c r="D257" s="44"/>
      <c r="E257" s="45"/>
      <c r="F257" s="45"/>
      <c r="G257" s="45"/>
      <c r="H257" s="45"/>
      <c r="I257" s="45"/>
      <c r="J257" s="45"/>
      <c r="K257" s="44"/>
      <c r="L257" s="44"/>
      <c r="M257" s="44"/>
    </row>
    <row r="258" spans="1:13" hidden="1" x14ac:dyDescent="0.2">
      <c r="A258" s="44"/>
      <c r="B258" s="44"/>
      <c r="C258" s="44"/>
      <c r="D258" s="44"/>
      <c r="E258" s="45"/>
      <c r="F258" s="45"/>
      <c r="G258" s="45"/>
      <c r="H258" s="45"/>
      <c r="I258" s="45"/>
      <c r="J258" s="45"/>
      <c r="K258" s="44"/>
      <c r="L258" s="44"/>
      <c r="M258" s="44"/>
    </row>
    <row r="259" spans="1:13" hidden="1" x14ac:dyDescent="0.2">
      <c r="A259" s="44"/>
      <c r="B259" s="44"/>
      <c r="C259" s="44"/>
      <c r="D259" s="44"/>
      <c r="E259" s="45"/>
      <c r="F259" s="45"/>
      <c r="G259" s="45"/>
      <c r="H259" s="45"/>
      <c r="I259" s="45"/>
      <c r="J259" s="45"/>
      <c r="K259" s="44"/>
      <c r="L259" s="44"/>
      <c r="M259" s="44"/>
    </row>
    <row r="260" spans="1:13" hidden="1" x14ac:dyDescent="0.2">
      <c r="A260" s="44"/>
      <c r="B260" s="44"/>
      <c r="C260" s="44"/>
      <c r="D260" s="44"/>
      <c r="E260" s="45"/>
      <c r="F260" s="45"/>
      <c r="G260" s="45"/>
      <c r="H260" s="45"/>
      <c r="I260" s="45"/>
      <c r="J260" s="45"/>
      <c r="K260" s="44"/>
      <c r="L260" s="44"/>
      <c r="M260" s="44"/>
    </row>
    <row r="261" spans="1:13" hidden="1" x14ac:dyDescent="0.2">
      <c r="A261" s="44"/>
      <c r="B261" s="44"/>
      <c r="C261" s="44"/>
      <c r="D261" s="44"/>
      <c r="E261" s="45"/>
      <c r="F261" s="45"/>
      <c r="G261" s="45"/>
      <c r="H261" s="45"/>
      <c r="I261" s="45"/>
      <c r="J261" s="45"/>
      <c r="K261" s="44"/>
      <c r="L261" s="44"/>
      <c r="M261" s="44"/>
    </row>
    <row r="262" spans="1:13" hidden="1" x14ac:dyDescent="0.2">
      <c r="A262" s="44"/>
      <c r="B262" s="44"/>
      <c r="C262" s="44"/>
      <c r="D262" s="44"/>
      <c r="E262" s="45"/>
      <c r="F262" s="45"/>
      <c r="G262" s="45"/>
      <c r="H262" s="45"/>
      <c r="I262" s="45"/>
      <c r="J262" s="45"/>
      <c r="K262" s="44"/>
      <c r="L262" s="44"/>
      <c r="M262" s="44"/>
    </row>
    <row r="263" spans="1:13" hidden="1" x14ac:dyDescent="0.2">
      <c r="A263" s="44"/>
      <c r="B263" s="44"/>
      <c r="C263" s="44"/>
      <c r="D263" s="44"/>
      <c r="E263" s="45"/>
      <c r="F263" s="45"/>
      <c r="G263" s="45"/>
      <c r="H263" s="45"/>
      <c r="I263" s="45"/>
      <c r="J263" s="45"/>
      <c r="K263" s="44"/>
      <c r="L263" s="44"/>
      <c r="M263" s="44"/>
    </row>
    <row r="264" spans="1:13" hidden="1" x14ac:dyDescent="0.2">
      <c r="A264" s="44"/>
      <c r="B264" s="44"/>
      <c r="C264" s="44"/>
      <c r="D264" s="44"/>
      <c r="E264" s="45"/>
      <c r="F264" s="45"/>
      <c r="G264" s="45"/>
      <c r="H264" s="45"/>
      <c r="I264" s="45"/>
      <c r="J264" s="45"/>
      <c r="K264" s="44"/>
      <c r="L264" s="44"/>
      <c r="M264" s="44"/>
    </row>
    <row r="265" spans="1:13" hidden="1" x14ac:dyDescent="0.2">
      <c r="A265" s="44"/>
      <c r="B265" s="44"/>
      <c r="C265" s="44"/>
      <c r="D265" s="44"/>
      <c r="E265" s="45"/>
      <c r="F265" s="45"/>
      <c r="G265" s="45"/>
      <c r="H265" s="45"/>
      <c r="I265" s="45"/>
      <c r="J265" s="45"/>
      <c r="K265" s="44"/>
      <c r="L265" s="44"/>
      <c r="M265" s="44"/>
    </row>
    <row r="266" spans="1:13" hidden="1" x14ac:dyDescent="0.2">
      <c r="A266" s="44"/>
      <c r="B266" s="44"/>
      <c r="C266" s="44"/>
      <c r="D266" s="44"/>
      <c r="E266" s="45"/>
      <c r="F266" s="45"/>
      <c r="G266" s="45"/>
      <c r="H266" s="45"/>
      <c r="I266" s="45"/>
      <c r="J266" s="45"/>
      <c r="K266" s="44"/>
      <c r="L266" s="44"/>
      <c r="M266" s="44"/>
    </row>
    <row r="267" spans="1:13" hidden="1" x14ac:dyDescent="0.2">
      <c r="A267" s="44"/>
      <c r="B267" s="44"/>
      <c r="C267" s="44"/>
      <c r="D267" s="44"/>
      <c r="E267" s="45"/>
      <c r="F267" s="45"/>
      <c r="G267" s="45"/>
      <c r="H267" s="45"/>
      <c r="I267" s="45"/>
      <c r="J267" s="45"/>
      <c r="K267" s="44"/>
      <c r="L267" s="44"/>
      <c r="M267" s="44"/>
    </row>
    <row r="268" spans="1:13" hidden="1" x14ac:dyDescent="0.2">
      <c r="A268" s="44"/>
      <c r="B268" s="44"/>
      <c r="C268" s="44"/>
      <c r="D268" s="44"/>
      <c r="E268" s="45"/>
      <c r="F268" s="45"/>
      <c r="G268" s="45"/>
      <c r="H268" s="45"/>
      <c r="I268" s="45"/>
      <c r="J268" s="45"/>
      <c r="K268" s="44"/>
      <c r="L268" s="44"/>
      <c r="M268" s="44"/>
    </row>
    <row r="269" spans="1:13" hidden="1" x14ac:dyDescent="0.2">
      <c r="A269" s="44"/>
      <c r="B269" s="44"/>
      <c r="C269" s="44"/>
      <c r="D269" s="44"/>
      <c r="E269" s="45"/>
      <c r="F269" s="45"/>
      <c r="G269" s="45"/>
      <c r="H269" s="45"/>
      <c r="I269" s="45"/>
      <c r="J269" s="45"/>
      <c r="K269" s="44"/>
      <c r="L269" s="44"/>
      <c r="M269" s="44"/>
    </row>
    <row r="270" spans="1:13" hidden="1" x14ac:dyDescent="0.2">
      <c r="A270" s="44"/>
      <c r="B270" s="44"/>
      <c r="C270" s="44"/>
      <c r="D270" s="44"/>
      <c r="E270" s="45"/>
      <c r="F270" s="45"/>
      <c r="G270" s="45"/>
      <c r="H270" s="45"/>
      <c r="I270" s="45"/>
      <c r="J270" s="45"/>
      <c r="K270" s="44"/>
      <c r="L270" s="44"/>
      <c r="M270" s="44"/>
    </row>
    <row r="271" spans="1:13" hidden="1" x14ac:dyDescent="0.2">
      <c r="A271" s="44"/>
      <c r="B271" s="44"/>
      <c r="C271" s="44"/>
      <c r="D271" s="44"/>
      <c r="E271" s="45"/>
      <c r="F271" s="45"/>
      <c r="G271" s="45"/>
      <c r="H271" s="45"/>
      <c r="I271" s="45"/>
      <c r="J271" s="45"/>
      <c r="K271" s="44"/>
      <c r="L271" s="44"/>
      <c r="M271" s="44"/>
    </row>
    <row r="272" spans="1:13" hidden="1" x14ac:dyDescent="0.2">
      <c r="A272" s="44"/>
      <c r="B272" s="44"/>
      <c r="C272" s="44"/>
      <c r="D272" s="44"/>
      <c r="E272" s="45"/>
      <c r="F272" s="45"/>
      <c r="G272" s="45"/>
      <c r="H272" s="45"/>
      <c r="I272" s="45"/>
      <c r="J272" s="45"/>
      <c r="K272" s="44"/>
      <c r="L272" s="44"/>
      <c r="M272" s="44"/>
    </row>
    <row r="273" spans="1:13" hidden="1" x14ac:dyDescent="0.2">
      <c r="A273" s="44"/>
      <c r="B273" s="44"/>
      <c r="C273" s="44"/>
      <c r="D273" s="44"/>
      <c r="E273" s="45"/>
      <c r="F273" s="45"/>
      <c r="G273" s="45"/>
      <c r="H273" s="45"/>
      <c r="I273" s="45"/>
      <c r="J273" s="45"/>
      <c r="K273" s="44"/>
      <c r="L273" s="44"/>
      <c r="M273" s="44"/>
    </row>
    <row r="274" spans="1:13" hidden="1" x14ac:dyDescent="0.2">
      <c r="A274" s="44"/>
      <c r="B274" s="44"/>
      <c r="C274" s="44"/>
      <c r="D274" s="44"/>
      <c r="E274" s="45"/>
      <c r="F274" s="45"/>
      <c r="G274" s="45"/>
      <c r="H274" s="45"/>
      <c r="I274" s="45"/>
      <c r="J274" s="45"/>
      <c r="K274" s="44"/>
      <c r="L274" s="44"/>
      <c r="M274" s="44"/>
    </row>
    <row r="275" spans="1:13" hidden="1" x14ac:dyDescent="0.2">
      <c r="A275" s="44"/>
      <c r="B275" s="44"/>
      <c r="C275" s="44"/>
      <c r="D275" s="44"/>
      <c r="E275" s="45"/>
      <c r="F275" s="45"/>
      <c r="G275" s="45"/>
      <c r="H275" s="45"/>
      <c r="I275" s="45"/>
      <c r="J275" s="45"/>
      <c r="K275" s="44"/>
      <c r="L275" s="44"/>
      <c r="M275" s="44"/>
    </row>
    <row r="276" spans="1:13" hidden="1" x14ac:dyDescent="0.2">
      <c r="A276" s="44"/>
      <c r="B276" s="44"/>
      <c r="C276" s="44"/>
      <c r="D276" s="44"/>
      <c r="E276" s="45"/>
      <c r="F276" s="45"/>
      <c r="G276" s="45"/>
      <c r="H276" s="45"/>
      <c r="I276" s="45"/>
      <c r="J276" s="45"/>
      <c r="K276" s="44"/>
      <c r="L276" s="44"/>
      <c r="M276" s="44"/>
    </row>
    <row r="277" spans="1:13" hidden="1" x14ac:dyDescent="0.2">
      <c r="A277" s="44"/>
      <c r="B277" s="44"/>
      <c r="C277" s="44"/>
      <c r="D277" s="44"/>
      <c r="E277" s="45"/>
      <c r="F277" s="45"/>
      <c r="G277" s="45"/>
      <c r="H277" s="45"/>
      <c r="I277" s="45"/>
      <c r="J277" s="45"/>
      <c r="K277" s="44"/>
      <c r="L277" s="44"/>
      <c r="M277" s="44"/>
    </row>
    <row r="278" spans="1:13" hidden="1" x14ac:dyDescent="0.2">
      <c r="A278" s="44"/>
      <c r="B278" s="44"/>
      <c r="C278" s="44"/>
      <c r="D278" s="44"/>
      <c r="E278" s="45"/>
      <c r="F278" s="45"/>
      <c r="G278" s="45"/>
      <c r="H278" s="45"/>
      <c r="I278" s="45"/>
      <c r="J278" s="45"/>
      <c r="K278" s="44"/>
      <c r="L278" s="44"/>
      <c r="M278" s="44"/>
    </row>
    <row r="279" spans="1:13" hidden="1" x14ac:dyDescent="0.2">
      <c r="A279" s="44"/>
      <c r="B279" s="44"/>
      <c r="C279" s="44"/>
      <c r="D279" s="44"/>
      <c r="E279" s="45"/>
      <c r="F279" s="45"/>
      <c r="G279" s="45"/>
      <c r="H279" s="45"/>
      <c r="I279" s="45"/>
      <c r="J279" s="45"/>
      <c r="K279" s="44"/>
      <c r="L279" s="44"/>
      <c r="M279" s="44"/>
    </row>
    <row r="280" spans="1:13" hidden="1" x14ac:dyDescent="0.2">
      <c r="A280" s="44"/>
      <c r="B280" s="44"/>
      <c r="C280" s="44"/>
      <c r="D280" s="44"/>
      <c r="E280" s="45"/>
      <c r="F280" s="45"/>
      <c r="G280" s="45"/>
      <c r="H280" s="45"/>
      <c r="I280" s="45"/>
      <c r="J280" s="45"/>
      <c r="K280" s="44"/>
      <c r="L280" s="44"/>
      <c r="M280" s="44"/>
    </row>
    <row r="281" spans="1:13" hidden="1" x14ac:dyDescent="0.2">
      <c r="A281" s="44"/>
      <c r="B281" s="44"/>
      <c r="C281" s="44"/>
      <c r="D281" s="44"/>
      <c r="E281" s="45"/>
      <c r="F281" s="45"/>
      <c r="G281" s="45"/>
      <c r="H281" s="45"/>
      <c r="I281" s="45"/>
      <c r="J281" s="45"/>
      <c r="K281" s="44"/>
      <c r="L281" s="44"/>
      <c r="M281" s="44"/>
    </row>
    <row r="282" spans="1:13" hidden="1" x14ac:dyDescent="0.2">
      <c r="A282" s="44"/>
      <c r="B282" s="44"/>
      <c r="C282" s="44"/>
      <c r="D282" s="44"/>
      <c r="E282" s="45"/>
      <c r="F282" s="45"/>
      <c r="G282" s="45"/>
      <c r="H282" s="45"/>
      <c r="I282" s="45"/>
      <c r="J282" s="45"/>
      <c r="K282" s="44"/>
      <c r="L282" s="44"/>
      <c r="M282" s="44"/>
    </row>
    <row r="283" spans="1:13" hidden="1" x14ac:dyDescent="0.2">
      <c r="A283" s="44"/>
      <c r="B283" s="44"/>
      <c r="C283" s="44"/>
      <c r="D283" s="44"/>
      <c r="E283" s="45"/>
      <c r="F283" s="45"/>
      <c r="G283" s="45"/>
      <c r="H283" s="45"/>
      <c r="I283" s="45"/>
      <c r="J283" s="45"/>
      <c r="K283" s="44"/>
      <c r="L283" s="44"/>
      <c r="M283" s="44"/>
    </row>
    <row r="284" spans="1:13" hidden="1" x14ac:dyDescent="0.2">
      <c r="A284" s="44"/>
      <c r="B284" s="44"/>
      <c r="C284" s="44"/>
      <c r="D284" s="44"/>
      <c r="E284" s="45"/>
      <c r="F284" s="45"/>
      <c r="G284" s="45"/>
      <c r="H284" s="45"/>
      <c r="I284" s="45"/>
      <c r="J284" s="45"/>
      <c r="K284" s="44"/>
      <c r="L284" s="44"/>
      <c r="M284" s="44"/>
    </row>
    <row r="285" spans="1:13" hidden="1" x14ac:dyDescent="0.2">
      <c r="A285" s="44"/>
      <c r="B285" s="44"/>
      <c r="C285" s="44"/>
      <c r="D285" s="44"/>
      <c r="E285" s="45"/>
      <c r="F285" s="45"/>
      <c r="G285" s="45"/>
      <c r="H285" s="45"/>
      <c r="I285" s="45"/>
      <c r="J285" s="45"/>
      <c r="K285" s="44"/>
      <c r="L285" s="44"/>
      <c r="M285" s="44"/>
    </row>
    <row r="286" spans="1:13" hidden="1" x14ac:dyDescent="0.2">
      <c r="A286" s="44"/>
      <c r="B286" s="44"/>
      <c r="C286" s="44"/>
      <c r="D286" s="44"/>
      <c r="E286" s="45"/>
      <c r="F286" s="45"/>
      <c r="G286" s="45"/>
      <c r="H286" s="45"/>
      <c r="I286" s="45"/>
      <c r="J286" s="45"/>
      <c r="K286" s="44"/>
      <c r="L286" s="44"/>
      <c r="M286" s="44"/>
    </row>
    <row r="287" spans="1:13" hidden="1" x14ac:dyDescent="0.2">
      <c r="A287" s="44"/>
      <c r="B287" s="44"/>
      <c r="C287" s="44"/>
      <c r="D287" s="44"/>
      <c r="E287" s="45"/>
      <c r="F287" s="45"/>
      <c r="G287" s="45"/>
      <c r="H287" s="45"/>
      <c r="I287" s="45"/>
      <c r="J287" s="45"/>
      <c r="K287" s="44"/>
      <c r="L287" s="44"/>
      <c r="M287" s="44"/>
    </row>
    <row r="288" spans="1:13" hidden="1" x14ac:dyDescent="0.2">
      <c r="A288" s="44"/>
      <c r="B288" s="44"/>
      <c r="C288" s="44"/>
      <c r="D288" s="44"/>
      <c r="E288" s="45"/>
      <c r="F288" s="45"/>
      <c r="G288" s="45"/>
      <c r="H288" s="45"/>
      <c r="I288" s="45"/>
      <c r="J288" s="45"/>
      <c r="K288" s="44"/>
      <c r="L288" s="44"/>
      <c r="M288" s="44"/>
    </row>
    <row r="289" spans="1:13" hidden="1" x14ac:dyDescent="0.2">
      <c r="A289" s="44"/>
      <c r="B289" s="44"/>
      <c r="C289" s="44"/>
      <c r="D289" s="44"/>
      <c r="E289" s="45"/>
      <c r="F289" s="45"/>
      <c r="G289" s="45"/>
      <c r="H289" s="45"/>
      <c r="I289" s="45"/>
      <c r="J289" s="45"/>
      <c r="K289" s="44"/>
      <c r="L289" s="44"/>
      <c r="M289" s="44"/>
    </row>
    <row r="290" spans="1:13" hidden="1" x14ac:dyDescent="0.2">
      <c r="A290" s="44"/>
      <c r="B290" s="44"/>
      <c r="C290" s="44"/>
      <c r="D290" s="44"/>
      <c r="E290" s="45"/>
      <c r="F290" s="45"/>
      <c r="G290" s="45"/>
      <c r="H290" s="45"/>
      <c r="I290" s="45"/>
      <c r="J290" s="45"/>
      <c r="K290" s="44"/>
      <c r="L290" s="44"/>
      <c r="M290" s="44"/>
    </row>
    <row r="291" spans="1:13" hidden="1" x14ac:dyDescent="0.2">
      <c r="A291" s="44"/>
      <c r="B291" s="44"/>
      <c r="C291" s="44"/>
      <c r="D291" s="44"/>
      <c r="E291" s="45"/>
      <c r="F291" s="45"/>
      <c r="G291" s="45"/>
      <c r="H291" s="45"/>
      <c r="I291" s="45"/>
      <c r="J291" s="45"/>
      <c r="K291" s="44"/>
      <c r="L291" s="44"/>
      <c r="M291" s="44"/>
    </row>
    <row r="292" spans="1:13" hidden="1" x14ac:dyDescent="0.2">
      <c r="A292" s="44"/>
      <c r="B292" s="44"/>
      <c r="C292" s="44"/>
      <c r="D292" s="44"/>
      <c r="E292" s="45"/>
      <c r="F292" s="45"/>
      <c r="G292" s="45"/>
      <c r="H292" s="45"/>
      <c r="I292" s="45"/>
      <c r="J292" s="45"/>
      <c r="K292" s="44"/>
      <c r="L292" s="44"/>
      <c r="M292" s="44"/>
    </row>
    <row r="293" spans="1:13" hidden="1" x14ac:dyDescent="0.2">
      <c r="A293" s="44"/>
      <c r="B293" s="44"/>
      <c r="C293" s="44"/>
      <c r="D293" s="44"/>
      <c r="E293" s="45"/>
      <c r="F293" s="45"/>
      <c r="G293" s="45"/>
      <c r="H293" s="45"/>
      <c r="I293" s="45"/>
      <c r="J293" s="45"/>
      <c r="K293" s="44"/>
      <c r="L293" s="44"/>
      <c r="M293" s="44"/>
    </row>
    <row r="294" spans="1:13" hidden="1" x14ac:dyDescent="0.2">
      <c r="A294" s="44"/>
      <c r="B294" s="44"/>
      <c r="C294" s="44"/>
      <c r="D294" s="44"/>
      <c r="E294" s="45"/>
      <c r="F294" s="45"/>
      <c r="G294" s="45"/>
      <c r="H294" s="45"/>
      <c r="I294" s="45"/>
      <c r="J294" s="45"/>
      <c r="K294" s="44"/>
      <c r="L294" s="44"/>
      <c r="M294" s="44"/>
    </row>
    <row r="295" spans="1:13" hidden="1" x14ac:dyDescent="0.2">
      <c r="A295" s="44"/>
      <c r="B295" s="44"/>
      <c r="C295" s="44"/>
      <c r="D295" s="44"/>
      <c r="E295" s="45"/>
      <c r="F295" s="45"/>
      <c r="G295" s="45"/>
      <c r="H295" s="45"/>
      <c r="I295" s="45"/>
      <c r="J295" s="45"/>
      <c r="K295" s="44"/>
      <c r="L295" s="44"/>
      <c r="M295" s="44"/>
    </row>
    <row r="296" spans="1:13" hidden="1" x14ac:dyDescent="0.2">
      <c r="A296" s="44"/>
      <c r="B296" s="44"/>
      <c r="C296" s="44"/>
      <c r="D296" s="44"/>
      <c r="E296" s="45"/>
      <c r="F296" s="45"/>
      <c r="G296" s="45"/>
      <c r="H296" s="45"/>
      <c r="I296" s="45"/>
      <c r="J296" s="45"/>
      <c r="K296" s="44"/>
      <c r="L296" s="44"/>
      <c r="M296" s="44"/>
    </row>
    <row r="297" spans="1:13" hidden="1" x14ac:dyDescent="0.2">
      <c r="A297" s="44"/>
      <c r="B297" s="44"/>
      <c r="C297" s="44"/>
      <c r="D297" s="44"/>
      <c r="E297" s="45"/>
      <c r="F297" s="45"/>
      <c r="G297" s="45"/>
      <c r="H297" s="45"/>
      <c r="I297" s="45"/>
      <c r="J297" s="45"/>
      <c r="K297" s="44"/>
      <c r="L297" s="44"/>
      <c r="M297" s="44"/>
    </row>
    <row r="298" spans="1:13" hidden="1" x14ac:dyDescent="0.2">
      <c r="A298" s="44"/>
      <c r="B298" s="44"/>
      <c r="C298" s="44"/>
      <c r="D298" s="44"/>
      <c r="E298" s="45"/>
      <c r="F298" s="45"/>
      <c r="G298" s="45"/>
      <c r="H298" s="45"/>
      <c r="I298" s="45"/>
      <c r="J298" s="45"/>
      <c r="K298" s="44"/>
      <c r="L298" s="44"/>
      <c r="M298" s="44"/>
    </row>
    <row r="299" spans="1:13" hidden="1" x14ac:dyDescent="0.2">
      <c r="A299" s="44"/>
      <c r="B299" s="44"/>
      <c r="C299" s="44"/>
      <c r="D299" s="44"/>
      <c r="E299" s="45"/>
      <c r="F299" s="45"/>
      <c r="G299" s="45"/>
      <c r="H299" s="45"/>
      <c r="I299" s="45"/>
      <c r="J299" s="45"/>
      <c r="K299" s="44"/>
      <c r="L299" s="44"/>
      <c r="M299" s="44"/>
    </row>
    <row r="300" spans="1:13" hidden="1" x14ac:dyDescent="0.2">
      <c r="A300" s="44"/>
      <c r="B300" s="44"/>
      <c r="C300" s="44"/>
      <c r="D300" s="44"/>
      <c r="E300" s="45"/>
      <c r="F300" s="45"/>
      <c r="G300" s="45"/>
      <c r="H300" s="45"/>
      <c r="I300" s="45"/>
      <c r="J300" s="45"/>
      <c r="K300" s="44"/>
      <c r="L300" s="44"/>
      <c r="M300" s="44"/>
    </row>
    <row r="301" spans="1:13" hidden="1" x14ac:dyDescent="0.2">
      <c r="A301" s="44"/>
      <c r="B301" s="44"/>
      <c r="C301" s="44"/>
      <c r="D301" s="44"/>
      <c r="E301" s="45"/>
      <c r="F301" s="45"/>
      <c r="G301" s="45"/>
      <c r="H301" s="45"/>
      <c r="I301" s="45"/>
      <c r="J301" s="45"/>
      <c r="K301" s="44"/>
      <c r="L301" s="44"/>
      <c r="M301" s="44"/>
    </row>
    <row r="302" spans="1:13" hidden="1" x14ac:dyDescent="0.2">
      <c r="A302" s="44"/>
      <c r="B302" s="44"/>
      <c r="C302" s="44"/>
      <c r="D302" s="44"/>
      <c r="E302" s="45"/>
      <c r="F302" s="45"/>
      <c r="G302" s="45"/>
      <c r="H302" s="45"/>
      <c r="I302" s="45"/>
      <c r="J302" s="45"/>
      <c r="K302" s="44"/>
      <c r="L302" s="44"/>
      <c r="M302" s="44"/>
    </row>
    <row r="303" spans="1:13" hidden="1" x14ac:dyDescent="0.2">
      <c r="A303" s="44"/>
      <c r="B303" s="44"/>
      <c r="C303" s="44"/>
      <c r="D303" s="44"/>
      <c r="E303" s="45"/>
      <c r="F303" s="45"/>
      <c r="G303" s="45"/>
      <c r="H303" s="45"/>
      <c r="I303" s="45"/>
      <c r="J303" s="45"/>
      <c r="K303" s="44"/>
      <c r="L303" s="44"/>
      <c r="M303" s="44"/>
    </row>
    <row r="304" spans="1:13" hidden="1" x14ac:dyDescent="0.2">
      <c r="A304" s="44"/>
      <c r="B304" s="44"/>
      <c r="C304" s="44"/>
      <c r="D304" s="44"/>
      <c r="E304" s="45"/>
      <c r="F304" s="45"/>
      <c r="G304" s="45"/>
      <c r="H304" s="45"/>
      <c r="I304" s="45"/>
      <c r="J304" s="45"/>
      <c r="K304" s="44"/>
      <c r="L304" s="44"/>
      <c r="M304" s="44"/>
    </row>
    <row r="305" spans="1:13" hidden="1" x14ac:dyDescent="0.2">
      <c r="A305" s="44"/>
      <c r="B305" s="44"/>
      <c r="C305" s="44"/>
      <c r="D305" s="44"/>
      <c r="E305" s="45"/>
      <c r="F305" s="45"/>
      <c r="G305" s="45"/>
      <c r="H305" s="45"/>
      <c r="I305" s="45"/>
      <c r="J305" s="45"/>
      <c r="K305" s="44"/>
      <c r="L305" s="44"/>
      <c r="M305" s="44"/>
    </row>
    <row r="306" spans="1:13" hidden="1" x14ac:dyDescent="0.2">
      <c r="A306" s="44"/>
      <c r="B306" s="44"/>
      <c r="C306" s="44"/>
      <c r="D306" s="44"/>
      <c r="E306" s="45"/>
      <c r="F306" s="45"/>
      <c r="G306" s="45"/>
      <c r="H306" s="45"/>
      <c r="I306" s="45"/>
      <c r="J306" s="45"/>
      <c r="K306" s="44"/>
      <c r="L306" s="44"/>
      <c r="M306" s="44"/>
    </row>
    <row r="307" spans="1:13" hidden="1" x14ac:dyDescent="0.2">
      <c r="A307" s="44"/>
      <c r="B307" s="44"/>
      <c r="C307" s="44"/>
      <c r="D307" s="44"/>
      <c r="E307" s="45"/>
      <c r="F307" s="45"/>
      <c r="G307" s="45"/>
      <c r="H307" s="45"/>
      <c r="I307" s="45"/>
      <c r="J307" s="45"/>
      <c r="K307" s="44"/>
      <c r="L307" s="44"/>
      <c r="M307" s="44"/>
    </row>
    <row r="308" spans="1:13" hidden="1" x14ac:dyDescent="0.2">
      <c r="A308" s="44"/>
      <c r="B308" s="44"/>
      <c r="C308" s="44"/>
      <c r="D308" s="44"/>
      <c r="E308" s="45"/>
      <c r="F308" s="45"/>
      <c r="G308" s="45"/>
      <c r="H308" s="45"/>
      <c r="I308" s="45"/>
      <c r="J308" s="45"/>
      <c r="K308" s="44"/>
      <c r="L308" s="44"/>
      <c r="M308" s="44"/>
    </row>
    <row r="309" spans="1:13" hidden="1" x14ac:dyDescent="0.2">
      <c r="A309" s="44"/>
      <c r="B309" s="44"/>
      <c r="C309" s="44"/>
      <c r="D309" s="44"/>
      <c r="E309" s="45"/>
      <c r="F309" s="45"/>
      <c r="G309" s="45"/>
      <c r="H309" s="45"/>
      <c r="I309" s="45"/>
      <c r="J309" s="45"/>
      <c r="K309" s="44"/>
      <c r="L309" s="44"/>
      <c r="M309" s="44"/>
    </row>
    <row r="310" spans="1:13" hidden="1" x14ac:dyDescent="0.2">
      <c r="A310" s="44"/>
      <c r="B310" s="44"/>
      <c r="C310" s="44"/>
      <c r="D310" s="44"/>
      <c r="E310" s="45"/>
      <c r="F310" s="45"/>
      <c r="G310" s="45"/>
      <c r="H310" s="45"/>
      <c r="I310" s="45"/>
      <c r="J310" s="45"/>
      <c r="K310" s="44"/>
      <c r="L310" s="44"/>
      <c r="M310" s="44"/>
    </row>
    <row r="311" spans="1:13" hidden="1" x14ac:dyDescent="0.2">
      <c r="A311" s="44"/>
      <c r="B311" s="44"/>
      <c r="C311" s="44"/>
      <c r="D311" s="44"/>
      <c r="E311" s="45"/>
      <c r="F311" s="45"/>
      <c r="G311" s="45"/>
      <c r="H311" s="45"/>
      <c r="I311" s="45"/>
      <c r="J311" s="45"/>
      <c r="K311" s="44"/>
      <c r="L311" s="44"/>
      <c r="M311" s="44"/>
    </row>
    <row r="312" spans="1:13" hidden="1" x14ac:dyDescent="0.2">
      <c r="A312" s="44"/>
      <c r="B312" s="44"/>
      <c r="C312" s="44"/>
      <c r="D312" s="44"/>
      <c r="E312" s="45"/>
      <c r="F312" s="45"/>
      <c r="G312" s="45"/>
      <c r="H312" s="45"/>
      <c r="I312" s="45"/>
      <c r="J312" s="45"/>
      <c r="K312" s="44"/>
      <c r="L312" s="44"/>
      <c r="M312" s="44"/>
    </row>
    <row r="313" spans="1:13" hidden="1" x14ac:dyDescent="0.2">
      <c r="A313" s="44"/>
      <c r="B313" s="44"/>
      <c r="C313" s="44"/>
      <c r="D313" s="44"/>
      <c r="E313" s="45"/>
      <c r="F313" s="45"/>
      <c r="G313" s="45"/>
      <c r="H313" s="45"/>
      <c r="I313" s="45"/>
      <c r="J313" s="45"/>
      <c r="K313" s="44"/>
      <c r="L313" s="44"/>
      <c r="M313" s="44"/>
    </row>
    <row r="314" spans="1:13" hidden="1" x14ac:dyDescent="0.2">
      <c r="A314" s="44"/>
      <c r="B314" s="44"/>
      <c r="C314" s="44"/>
      <c r="D314" s="44"/>
      <c r="E314" s="45"/>
      <c r="F314" s="45"/>
      <c r="G314" s="45"/>
      <c r="H314" s="45"/>
      <c r="I314" s="45"/>
      <c r="J314" s="45"/>
      <c r="K314" s="44"/>
      <c r="L314" s="44"/>
      <c r="M314" s="44"/>
    </row>
    <row r="315" spans="1:13" hidden="1" x14ac:dyDescent="0.2">
      <c r="A315" s="44"/>
      <c r="B315" s="44"/>
      <c r="C315" s="44"/>
      <c r="D315" s="44"/>
      <c r="E315" s="45"/>
      <c r="F315" s="45"/>
      <c r="G315" s="45"/>
      <c r="H315" s="45"/>
      <c r="I315" s="45"/>
      <c r="J315" s="45"/>
      <c r="K315" s="44"/>
      <c r="L315" s="44"/>
      <c r="M315" s="44"/>
    </row>
    <row r="316" spans="1:13" hidden="1" x14ac:dyDescent="0.2">
      <c r="A316" s="44"/>
      <c r="B316" s="44"/>
      <c r="C316" s="44"/>
      <c r="D316" s="44"/>
      <c r="E316" s="45"/>
      <c r="F316" s="45"/>
      <c r="G316" s="45"/>
      <c r="H316" s="45"/>
      <c r="I316" s="45"/>
      <c r="J316" s="45"/>
      <c r="K316" s="44"/>
      <c r="L316" s="44"/>
      <c r="M316" s="44"/>
    </row>
    <row r="317" spans="1:13" hidden="1" x14ac:dyDescent="0.2">
      <c r="A317" s="44"/>
      <c r="B317" s="44"/>
      <c r="C317" s="44"/>
      <c r="D317" s="44"/>
      <c r="E317" s="45"/>
      <c r="F317" s="45"/>
      <c r="G317" s="45"/>
      <c r="H317" s="45"/>
      <c r="I317" s="45"/>
      <c r="J317" s="45"/>
      <c r="K317" s="44"/>
      <c r="L317" s="44"/>
      <c r="M317" s="44"/>
    </row>
    <row r="318" spans="1:13" hidden="1" x14ac:dyDescent="0.2">
      <c r="A318" s="44"/>
      <c r="B318" s="44"/>
      <c r="C318" s="44"/>
      <c r="D318" s="44"/>
      <c r="E318" s="45"/>
      <c r="F318" s="45"/>
      <c r="G318" s="45"/>
      <c r="H318" s="45"/>
      <c r="I318" s="45"/>
      <c r="J318" s="45"/>
      <c r="K318" s="44"/>
      <c r="L318" s="44"/>
      <c r="M318" s="44"/>
    </row>
    <row r="319" spans="1:13" hidden="1" x14ac:dyDescent="0.2">
      <c r="A319" s="44"/>
      <c r="B319" s="44"/>
      <c r="C319" s="44"/>
      <c r="D319" s="44"/>
      <c r="E319" s="45"/>
      <c r="F319" s="45"/>
      <c r="G319" s="45"/>
      <c r="H319" s="45"/>
      <c r="I319" s="45"/>
      <c r="J319" s="45"/>
      <c r="K319" s="44"/>
      <c r="L319" s="44"/>
      <c r="M319" s="44"/>
    </row>
    <row r="320" spans="1:13" hidden="1" x14ac:dyDescent="0.2">
      <c r="A320" s="44"/>
      <c r="B320" s="44"/>
      <c r="C320" s="44"/>
      <c r="D320" s="44"/>
      <c r="E320" s="45"/>
      <c r="F320" s="45"/>
      <c r="G320" s="45"/>
      <c r="H320" s="45"/>
      <c r="I320" s="45"/>
      <c r="J320" s="45"/>
      <c r="K320" s="44"/>
      <c r="L320" s="44"/>
      <c r="M320" s="44"/>
    </row>
    <row r="321" spans="1:13" hidden="1" x14ac:dyDescent="0.2">
      <c r="A321" s="44"/>
      <c r="B321" s="44"/>
      <c r="C321" s="44"/>
      <c r="D321" s="44"/>
      <c r="E321" s="45"/>
      <c r="F321" s="45"/>
      <c r="G321" s="45"/>
      <c r="H321" s="45"/>
      <c r="I321" s="45"/>
      <c r="J321" s="45"/>
      <c r="K321" s="44"/>
      <c r="L321" s="44"/>
      <c r="M321" s="44"/>
    </row>
    <row r="322" spans="1:13" hidden="1" x14ac:dyDescent="0.2">
      <c r="A322" s="44"/>
      <c r="B322" s="44"/>
      <c r="C322" s="44"/>
      <c r="D322" s="44"/>
      <c r="E322" s="45"/>
      <c r="F322" s="45"/>
      <c r="G322" s="45"/>
      <c r="H322" s="45"/>
      <c r="I322" s="45"/>
      <c r="J322" s="45"/>
      <c r="K322" s="44"/>
      <c r="L322" s="44"/>
      <c r="M322" s="44"/>
    </row>
    <row r="323" spans="1:13" hidden="1" x14ac:dyDescent="0.2">
      <c r="A323" s="44"/>
      <c r="B323" s="44"/>
      <c r="C323" s="44"/>
      <c r="D323" s="44"/>
      <c r="E323" s="45"/>
      <c r="F323" s="45"/>
      <c r="G323" s="45"/>
      <c r="H323" s="45"/>
      <c r="I323" s="45"/>
      <c r="J323" s="45"/>
      <c r="K323" s="44"/>
      <c r="L323" s="44"/>
      <c r="M323" s="44"/>
    </row>
    <row r="324" spans="1:13" hidden="1" x14ac:dyDescent="0.2">
      <c r="A324" s="44"/>
      <c r="B324" s="44"/>
      <c r="C324" s="44"/>
      <c r="D324" s="44"/>
      <c r="E324" s="45"/>
      <c r="F324" s="45"/>
      <c r="G324" s="45"/>
      <c r="H324" s="45"/>
      <c r="I324" s="45"/>
      <c r="J324" s="45"/>
      <c r="K324" s="44"/>
      <c r="L324" s="44"/>
      <c r="M324" s="44"/>
    </row>
    <row r="325" spans="1:13" hidden="1" x14ac:dyDescent="0.2">
      <c r="A325" s="44"/>
      <c r="B325" s="44"/>
      <c r="C325" s="44"/>
      <c r="D325" s="44"/>
      <c r="E325" s="45"/>
      <c r="F325" s="45"/>
      <c r="G325" s="45"/>
      <c r="H325" s="45"/>
      <c r="I325" s="45"/>
      <c r="J325" s="45"/>
      <c r="K325" s="44"/>
      <c r="L325" s="44"/>
      <c r="M325" s="44"/>
    </row>
    <row r="326" spans="1:13" hidden="1" x14ac:dyDescent="0.2">
      <c r="A326" s="44"/>
      <c r="B326" s="44"/>
      <c r="C326" s="44"/>
      <c r="D326" s="44"/>
      <c r="E326" s="45"/>
      <c r="F326" s="45"/>
      <c r="G326" s="45"/>
      <c r="H326" s="45"/>
      <c r="I326" s="45"/>
      <c r="J326" s="45"/>
      <c r="K326" s="44"/>
      <c r="L326" s="44"/>
      <c r="M326" s="44"/>
    </row>
    <row r="327" spans="1:13" hidden="1" x14ac:dyDescent="0.2">
      <c r="A327" s="44"/>
      <c r="B327" s="44"/>
      <c r="C327" s="44"/>
      <c r="D327" s="44"/>
      <c r="E327" s="45"/>
      <c r="F327" s="45"/>
      <c r="G327" s="45"/>
      <c r="H327" s="45"/>
      <c r="I327" s="45"/>
      <c r="J327" s="45"/>
      <c r="K327" s="44"/>
      <c r="L327" s="44"/>
      <c r="M327" s="44"/>
    </row>
    <row r="328" spans="1:13" hidden="1" x14ac:dyDescent="0.2">
      <c r="A328" s="44"/>
      <c r="B328" s="44"/>
      <c r="C328" s="44"/>
      <c r="D328" s="44"/>
      <c r="E328" s="45"/>
      <c r="F328" s="45"/>
      <c r="G328" s="45"/>
      <c r="H328" s="45"/>
      <c r="I328" s="45"/>
      <c r="J328" s="45"/>
      <c r="K328" s="44"/>
      <c r="L328" s="44"/>
      <c r="M328" s="44"/>
    </row>
    <row r="329" spans="1:13" hidden="1" x14ac:dyDescent="0.2">
      <c r="A329" s="44"/>
      <c r="B329" s="44"/>
      <c r="C329" s="44"/>
      <c r="D329" s="44"/>
      <c r="E329" s="45"/>
      <c r="F329" s="45"/>
      <c r="G329" s="45"/>
      <c r="H329" s="45"/>
      <c r="I329" s="45"/>
      <c r="J329" s="45"/>
      <c r="K329" s="44"/>
      <c r="L329" s="44"/>
      <c r="M329" s="44"/>
    </row>
    <row r="330" spans="1:13" hidden="1" x14ac:dyDescent="0.2">
      <c r="A330" s="44"/>
      <c r="B330" s="44"/>
      <c r="C330" s="44"/>
      <c r="D330" s="44"/>
      <c r="E330" s="45"/>
      <c r="F330" s="45"/>
      <c r="G330" s="45"/>
      <c r="H330" s="45"/>
      <c r="I330" s="45"/>
      <c r="J330" s="45"/>
      <c r="K330" s="44"/>
      <c r="L330" s="44"/>
      <c r="M330" s="44"/>
    </row>
    <row r="331" spans="1:13" hidden="1" x14ac:dyDescent="0.2">
      <c r="A331" s="44"/>
      <c r="B331" s="44"/>
      <c r="C331" s="44"/>
      <c r="D331" s="44"/>
      <c r="E331" s="45"/>
      <c r="F331" s="45"/>
      <c r="G331" s="45"/>
      <c r="H331" s="45"/>
      <c r="I331" s="45"/>
      <c r="J331" s="45"/>
      <c r="K331" s="44"/>
      <c r="L331" s="44"/>
      <c r="M331" s="44"/>
    </row>
    <row r="332" spans="1:13" hidden="1" x14ac:dyDescent="0.2">
      <c r="A332" s="44"/>
      <c r="B332" s="44"/>
      <c r="C332" s="44"/>
      <c r="D332" s="44"/>
      <c r="E332" s="45"/>
      <c r="F332" s="45"/>
      <c r="G332" s="45"/>
      <c r="H332" s="45"/>
      <c r="I332" s="45"/>
      <c r="J332" s="45"/>
      <c r="K332" s="44"/>
      <c r="L332" s="44"/>
      <c r="M332" s="44"/>
    </row>
    <row r="333" spans="1:13" hidden="1" x14ac:dyDescent="0.2">
      <c r="A333" s="44"/>
      <c r="B333" s="44"/>
      <c r="C333" s="44"/>
      <c r="D333" s="44"/>
      <c r="E333" s="45"/>
      <c r="F333" s="45"/>
      <c r="G333" s="45"/>
      <c r="H333" s="45"/>
      <c r="I333" s="45"/>
      <c r="J333" s="45"/>
      <c r="K333" s="44"/>
      <c r="L333" s="44"/>
      <c r="M333" s="44"/>
    </row>
    <row r="334" spans="1:13" hidden="1" x14ac:dyDescent="0.2">
      <c r="A334" s="44"/>
      <c r="B334" s="44"/>
      <c r="C334" s="44"/>
      <c r="D334" s="44"/>
      <c r="E334" s="45"/>
      <c r="F334" s="45"/>
      <c r="G334" s="45"/>
      <c r="H334" s="45"/>
      <c r="I334" s="45"/>
      <c r="J334" s="45"/>
      <c r="K334" s="44"/>
      <c r="L334" s="44"/>
      <c r="M334" s="44"/>
    </row>
    <row r="335" spans="1:13" hidden="1" x14ac:dyDescent="0.2">
      <c r="A335" s="44"/>
      <c r="B335" s="44"/>
      <c r="C335" s="44"/>
      <c r="D335" s="44"/>
      <c r="E335" s="45"/>
      <c r="F335" s="45"/>
      <c r="G335" s="45"/>
      <c r="H335" s="45"/>
      <c r="I335" s="45"/>
      <c r="J335" s="45"/>
      <c r="K335" s="44"/>
      <c r="L335" s="44"/>
      <c r="M335" s="44"/>
    </row>
    <row r="336" spans="1:13" hidden="1" x14ac:dyDescent="0.2">
      <c r="A336" s="44"/>
      <c r="B336" s="44"/>
      <c r="C336" s="44"/>
      <c r="D336" s="44"/>
      <c r="E336" s="45"/>
      <c r="F336" s="45"/>
      <c r="G336" s="45"/>
      <c r="H336" s="45"/>
      <c r="I336" s="45"/>
      <c r="J336" s="45"/>
      <c r="K336" s="44"/>
      <c r="L336" s="44"/>
      <c r="M336" s="44"/>
    </row>
    <row r="337" spans="1:13" hidden="1" x14ac:dyDescent="0.2">
      <c r="A337" s="44"/>
      <c r="B337" s="44"/>
      <c r="C337" s="44"/>
      <c r="D337" s="44"/>
      <c r="E337" s="45"/>
      <c r="F337" s="45"/>
      <c r="G337" s="45"/>
      <c r="H337" s="45"/>
      <c r="I337" s="45"/>
      <c r="J337" s="45"/>
      <c r="K337" s="44"/>
      <c r="L337" s="44"/>
      <c r="M337" s="44"/>
    </row>
    <row r="338" spans="1:13" hidden="1" x14ac:dyDescent="0.2">
      <c r="A338" s="44"/>
      <c r="B338" s="44"/>
      <c r="C338" s="44"/>
      <c r="D338" s="44"/>
      <c r="E338" s="45"/>
      <c r="F338" s="45"/>
      <c r="G338" s="45"/>
      <c r="H338" s="45"/>
      <c r="I338" s="45"/>
      <c r="J338" s="45"/>
      <c r="K338" s="44"/>
      <c r="L338" s="44"/>
      <c r="M338" s="44"/>
    </row>
    <row r="339" spans="1:13" hidden="1" x14ac:dyDescent="0.2">
      <c r="A339" s="44"/>
      <c r="B339" s="44"/>
      <c r="C339" s="44"/>
      <c r="D339" s="44"/>
      <c r="E339" s="45"/>
      <c r="F339" s="45"/>
      <c r="G339" s="45"/>
      <c r="H339" s="45"/>
      <c r="I339" s="45"/>
      <c r="J339" s="45"/>
      <c r="K339" s="44"/>
      <c r="L339" s="44"/>
      <c r="M339" s="44"/>
    </row>
    <row r="340" spans="1:13" hidden="1" x14ac:dyDescent="0.2">
      <c r="A340" s="44"/>
      <c r="B340" s="44"/>
      <c r="C340" s="44"/>
      <c r="D340" s="44"/>
      <c r="E340" s="45"/>
      <c r="F340" s="45"/>
      <c r="G340" s="45"/>
      <c r="H340" s="45"/>
      <c r="I340" s="45"/>
      <c r="J340" s="45"/>
      <c r="K340" s="44"/>
      <c r="L340" s="44"/>
      <c r="M340" s="44"/>
    </row>
    <row r="341" spans="1:13" hidden="1" x14ac:dyDescent="0.2">
      <c r="A341" s="44"/>
      <c r="B341" s="44"/>
      <c r="C341" s="44"/>
      <c r="D341" s="44"/>
      <c r="E341" s="45"/>
      <c r="F341" s="45"/>
      <c r="G341" s="45"/>
      <c r="H341" s="45"/>
      <c r="I341" s="45"/>
      <c r="J341" s="45"/>
      <c r="K341" s="44"/>
      <c r="L341" s="44"/>
      <c r="M341" s="44"/>
    </row>
    <row r="342" spans="1:13" hidden="1" x14ac:dyDescent="0.2">
      <c r="A342" s="44"/>
      <c r="B342" s="44"/>
      <c r="C342" s="44"/>
      <c r="D342" s="44"/>
      <c r="E342" s="45"/>
      <c r="F342" s="45"/>
      <c r="G342" s="45"/>
      <c r="H342" s="45"/>
      <c r="I342" s="45"/>
      <c r="J342" s="45"/>
      <c r="K342" s="44"/>
      <c r="L342" s="44"/>
      <c r="M342" s="44"/>
    </row>
    <row r="343" spans="1:13" hidden="1" x14ac:dyDescent="0.2">
      <c r="A343" s="44"/>
      <c r="B343" s="44"/>
      <c r="C343" s="44"/>
      <c r="D343" s="44"/>
      <c r="E343" s="45"/>
      <c r="F343" s="45"/>
      <c r="G343" s="45"/>
      <c r="H343" s="45"/>
      <c r="I343" s="45"/>
      <c r="J343" s="45"/>
      <c r="K343" s="44"/>
      <c r="L343" s="44"/>
      <c r="M343" s="44"/>
    </row>
    <row r="344" spans="1:13" hidden="1" x14ac:dyDescent="0.2">
      <c r="A344" s="44"/>
      <c r="B344" s="44"/>
      <c r="C344" s="44"/>
      <c r="D344" s="44"/>
      <c r="E344" s="45"/>
      <c r="F344" s="45"/>
      <c r="G344" s="45"/>
      <c r="H344" s="45"/>
      <c r="I344" s="45"/>
      <c r="J344" s="45"/>
      <c r="K344" s="44"/>
      <c r="L344" s="44"/>
      <c r="M344" s="44"/>
    </row>
    <row r="345" spans="1:13" hidden="1" x14ac:dyDescent="0.2">
      <c r="A345" s="44"/>
      <c r="B345" s="44"/>
      <c r="C345" s="44"/>
      <c r="D345" s="44"/>
      <c r="E345" s="45"/>
      <c r="F345" s="45"/>
      <c r="G345" s="45"/>
      <c r="H345" s="45"/>
      <c r="I345" s="45"/>
      <c r="J345" s="45"/>
      <c r="K345" s="44"/>
      <c r="L345" s="44"/>
      <c r="M345" s="44"/>
    </row>
    <row r="346" spans="1:13" hidden="1" x14ac:dyDescent="0.2">
      <c r="A346" s="44"/>
      <c r="B346" s="44"/>
      <c r="C346" s="44"/>
      <c r="D346" s="44"/>
      <c r="E346" s="45"/>
      <c r="F346" s="45"/>
      <c r="G346" s="45"/>
      <c r="H346" s="45"/>
      <c r="I346" s="45"/>
      <c r="J346" s="45"/>
      <c r="K346" s="44"/>
      <c r="L346" s="44"/>
      <c r="M346" s="44"/>
    </row>
    <row r="347" spans="1:13" hidden="1" x14ac:dyDescent="0.2">
      <c r="A347" s="44"/>
      <c r="B347" s="44"/>
      <c r="C347" s="44"/>
      <c r="D347" s="44"/>
      <c r="E347" s="45"/>
      <c r="F347" s="45"/>
      <c r="G347" s="45"/>
      <c r="H347" s="45"/>
      <c r="I347" s="45"/>
      <c r="J347" s="45"/>
      <c r="K347" s="44"/>
      <c r="L347" s="44"/>
      <c r="M347" s="44"/>
    </row>
    <row r="348" spans="1:13" hidden="1" x14ac:dyDescent="0.2">
      <c r="A348" s="44"/>
      <c r="B348" s="44"/>
      <c r="C348" s="44"/>
      <c r="D348" s="44"/>
      <c r="E348" s="45"/>
      <c r="F348" s="45"/>
      <c r="G348" s="45"/>
      <c r="H348" s="45"/>
      <c r="I348" s="45"/>
      <c r="J348" s="45"/>
      <c r="K348" s="44"/>
      <c r="L348" s="44"/>
      <c r="M348" s="44"/>
    </row>
    <row r="349" spans="1:13" hidden="1" x14ac:dyDescent="0.2">
      <c r="A349" s="44"/>
      <c r="B349" s="44"/>
      <c r="C349" s="44"/>
      <c r="D349" s="44"/>
      <c r="E349" s="45"/>
      <c r="F349" s="45"/>
      <c r="G349" s="45"/>
      <c r="H349" s="45"/>
      <c r="I349" s="45"/>
      <c r="J349" s="45"/>
      <c r="K349" s="44"/>
      <c r="L349" s="44"/>
      <c r="M349" s="44"/>
    </row>
    <row r="350" spans="1:13" hidden="1" x14ac:dyDescent="0.2">
      <c r="A350" s="44"/>
      <c r="B350" s="44"/>
      <c r="C350" s="44"/>
      <c r="D350" s="44"/>
      <c r="E350" s="45"/>
      <c r="F350" s="45"/>
      <c r="G350" s="45"/>
      <c r="H350" s="45"/>
      <c r="I350" s="45"/>
      <c r="J350" s="45"/>
      <c r="K350" s="44"/>
      <c r="L350" s="44"/>
      <c r="M350" s="44"/>
    </row>
    <row r="351" spans="1:13" hidden="1" x14ac:dyDescent="0.2">
      <c r="A351" s="44"/>
      <c r="B351" s="44"/>
      <c r="C351" s="44"/>
      <c r="D351" s="44"/>
      <c r="E351" s="45"/>
      <c r="F351" s="45"/>
      <c r="G351" s="45"/>
      <c r="H351" s="45"/>
      <c r="I351" s="45"/>
      <c r="J351" s="45"/>
      <c r="K351" s="44"/>
      <c r="L351" s="44"/>
      <c r="M351" s="44"/>
    </row>
    <row r="352" spans="1:13" hidden="1" x14ac:dyDescent="0.2">
      <c r="A352" s="44"/>
      <c r="B352" s="44"/>
      <c r="C352" s="44"/>
      <c r="D352" s="44"/>
      <c r="E352" s="45"/>
      <c r="F352" s="45"/>
      <c r="G352" s="45"/>
      <c r="H352" s="45"/>
      <c r="I352" s="45"/>
      <c r="J352" s="45"/>
      <c r="K352" s="44"/>
      <c r="L352" s="44"/>
      <c r="M352" s="44"/>
    </row>
    <row r="353" spans="1:13" hidden="1" x14ac:dyDescent="0.2">
      <c r="A353" s="44"/>
      <c r="B353" s="44"/>
      <c r="C353" s="44"/>
      <c r="D353" s="44"/>
      <c r="E353" s="45"/>
      <c r="F353" s="45"/>
      <c r="G353" s="45"/>
      <c r="H353" s="45"/>
      <c r="I353" s="45"/>
      <c r="J353" s="45"/>
      <c r="K353" s="44"/>
      <c r="L353" s="44"/>
      <c r="M353" s="44"/>
    </row>
    <row r="354" spans="1:13" hidden="1" x14ac:dyDescent="0.2">
      <c r="A354" s="44"/>
      <c r="B354" s="44"/>
      <c r="C354" s="44"/>
      <c r="D354" s="44"/>
      <c r="E354" s="45"/>
      <c r="F354" s="45"/>
      <c r="G354" s="45"/>
      <c r="H354" s="45"/>
      <c r="I354" s="45"/>
      <c r="J354" s="45"/>
      <c r="K354" s="44"/>
      <c r="L354" s="44"/>
      <c r="M354" s="44"/>
    </row>
    <row r="355" spans="1:13" hidden="1" x14ac:dyDescent="0.2">
      <c r="A355" s="44"/>
      <c r="B355" s="44"/>
      <c r="C355" s="44"/>
      <c r="D355" s="44"/>
      <c r="E355" s="45"/>
      <c r="F355" s="45"/>
      <c r="G355" s="45"/>
      <c r="H355" s="45"/>
      <c r="I355" s="45"/>
      <c r="J355" s="45"/>
      <c r="K355" s="44"/>
      <c r="L355" s="44"/>
      <c r="M355" s="44"/>
    </row>
    <row r="356" spans="1:13" hidden="1" x14ac:dyDescent="0.2">
      <c r="A356" s="44"/>
      <c r="B356" s="44"/>
      <c r="C356" s="44"/>
      <c r="D356" s="44"/>
      <c r="E356" s="45"/>
      <c r="F356" s="45"/>
      <c r="G356" s="45"/>
      <c r="H356" s="45"/>
      <c r="I356" s="45"/>
      <c r="J356" s="45"/>
      <c r="K356" s="44"/>
      <c r="L356" s="44"/>
      <c r="M356" s="44"/>
    </row>
    <row r="357" spans="1:13" hidden="1" x14ac:dyDescent="0.2">
      <c r="A357" s="44"/>
      <c r="B357" s="44"/>
      <c r="C357" s="44"/>
      <c r="D357" s="44"/>
      <c r="E357" s="45"/>
      <c r="F357" s="45"/>
      <c r="G357" s="45"/>
      <c r="H357" s="45"/>
      <c r="I357" s="45"/>
      <c r="J357" s="45"/>
      <c r="K357" s="44"/>
      <c r="L357" s="44"/>
      <c r="M357" s="44"/>
    </row>
    <row r="358" spans="1:13" hidden="1" x14ac:dyDescent="0.2">
      <c r="A358" s="44"/>
      <c r="B358" s="44"/>
      <c r="C358" s="44"/>
      <c r="D358" s="44"/>
      <c r="E358" s="45"/>
      <c r="F358" s="45"/>
      <c r="G358" s="45"/>
      <c r="H358" s="45"/>
      <c r="I358" s="45"/>
      <c r="J358" s="45"/>
      <c r="K358" s="44"/>
      <c r="L358" s="44"/>
      <c r="M358" s="44"/>
    </row>
    <row r="359" spans="1:13" hidden="1" x14ac:dyDescent="0.2">
      <c r="A359" s="44"/>
      <c r="B359" s="44"/>
      <c r="C359" s="44"/>
      <c r="D359" s="44"/>
      <c r="E359" s="45"/>
      <c r="F359" s="45"/>
      <c r="G359" s="45"/>
      <c r="H359" s="45"/>
      <c r="I359" s="45"/>
      <c r="J359" s="45"/>
      <c r="K359" s="44"/>
      <c r="L359" s="44"/>
      <c r="M359" s="44"/>
    </row>
    <row r="360" spans="1:13" hidden="1" x14ac:dyDescent="0.2">
      <c r="A360" s="44"/>
      <c r="B360" s="44"/>
      <c r="C360" s="44"/>
      <c r="D360" s="44"/>
      <c r="E360" s="45"/>
      <c r="F360" s="45"/>
      <c r="G360" s="45"/>
      <c r="H360" s="45"/>
      <c r="I360" s="45"/>
      <c r="J360" s="45"/>
      <c r="K360" s="44"/>
      <c r="L360" s="44"/>
      <c r="M360" s="44"/>
    </row>
    <row r="361" spans="1:13" hidden="1" x14ac:dyDescent="0.2">
      <c r="A361" s="44"/>
      <c r="B361" s="44"/>
      <c r="C361" s="44"/>
      <c r="D361" s="44"/>
      <c r="E361" s="45"/>
      <c r="F361" s="45"/>
      <c r="G361" s="45"/>
      <c r="H361" s="45"/>
      <c r="I361" s="45"/>
      <c r="J361" s="45"/>
      <c r="K361" s="44"/>
      <c r="L361" s="44"/>
      <c r="M361" s="44"/>
    </row>
    <row r="362" spans="1:13" hidden="1" x14ac:dyDescent="0.2">
      <c r="A362" s="44"/>
      <c r="B362" s="44"/>
      <c r="C362" s="44"/>
      <c r="D362" s="44"/>
      <c r="E362" s="45"/>
      <c r="F362" s="45"/>
      <c r="G362" s="45"/>
      <c r="H362" s="45"/>
      <c r="I362" s="45"/>
      <c r="J362" s="45"/>
      <c r="K362" s="44"/>
      <c r="L362" s="44"/>
      <c r="M362" s="44"/>
    </row>
    <row r="363" spans="1:13" hidden="1" x14ac:dyDescent="0.2">
      <c r="A363" s="44"/>
      <c r="B363" s="44"/>
      <c r="C363" s="44"/>
      <c r="D363" s="44"/>
      <c r="E363" s="45"/>
      <c r="F363" s="45"/>
      <c r="G363" s="45"/>
      <c r="H363" s="45"/>
      <c r="I363" s="45"/>
      <c r="J363" s="45"/>
      <c r="K363" s="44"/>
      <c r="L363" s="44"/>
      <c r="M363" s="44"/>
    </row>
    <row r="364" spans="1:13" hidden="1" x14ac:dyDescent="0.2">
      <c r="A364" s="44"/>
      <c r="B364" s="44"/>
      <c r="C364" s="44"/>
      <c r="D364" s="44"/>
      <c r="E364" s="45"/>
      <c r="F364" s="45"/>
      <c r="G364" s="45"/>
      <c r="H364" s="45"/>
      <c r="I364" s="45"/>
      <c r="J364" s="45"/>
      <c r="K364" s="44"/>
      <c r="L364" s="44"/>
      <c r="M364" s="44"/>
    </row>
    <row r="365" spans="1:13" hidden="1" x14ac:dyDescent="0.2">
      <c r="A365" s="44"/>
      <c r="B365" s="44"/>
      <c r="C365" s="44"/>
      <c r="D365" s="44"/>
      <c r="E365" s="45"/>
      <c r="F365" s="45"/>
      <c r="G365" s="45"/>
      <c r="H365" s="45"/>
      <c r="I365" s="45"/>
      <c r="J365" s="45"/>
      <c r="K365" s="44"/>
      <c r="L365" s="44"/>
      <c r="M365" s="44"/>
    </row>
    <row r="366" spans="1:13" hidden="1" x14ac:dyDescent="0.2">
      <c r="A366" s="44"/>
      <c r="B366" s="44"/>
      <c r="C366" s="44"/>
      <c r="D366" s="44"/>
      <c r="E366" s="45"/>
      <c r="F366" s="45"/>
      <c r="G366" s="45"/>
      <c r="H366" s="45"/>
      <c r="I366" s="45"/>
      <c r="J366" s="45"/>
      <c r="K366" s="44"/>
      <c r="L366" s="44"/>
      <c r="M366" s="44"/>
    </row>
    <row r="367" spans="1:13" hidden="1" x14ac:dyDescent="0.2">
      <c r="A367" s="44"/>
      <c r="B367" s="44"/>
      <c r="C367" s="44"/>
      <c r="D367" s="44"/>
      <c r="E367" s="45"/>
      <c r="F367" s="45"/>
      <c r="G367" s="45"/>
      <c r="H367" s="45"/>
      <c r="I367" s="45"/>
      <c r="J367" s="45"/>
      <c r="K367" s="44"/>
      <c r="L367" s="44"/>
      <c r="M367" s="44"/>
    </row>
    <row r="368" spans="1:13" hidden="1" x14ac:dyDescent="0.2">
      <c r="A368" s="44"/>
      <c r="B368" s="44"/>
      <c r="C368" s="44"/>
      <c r="D368" s="44"/>
      <c r="E368" s="45"/>
      <c r="F368" s="45"/>
      <c r="G368" s="45"/>
      <c r="H368" s="45"/>
      <c r="I368" s="45"/>
      <c r="J368" s="45"/>
      <c r="K368" s="44"/>
      <c r="L368" s="44"/>
      <c r="M368" s="44"/>
    </row>
    <row r="369" spans="1:13" hidden="1" x14ac:dyDescent="0.2">
      <c r="A369" s="44"/>
      <c r="B369" s="44"/>
      <c r="C369" s="44"/>
      <c r="D369" s="44"/>
      <c r="E369" s="45"/>
      <c r="F369" s="45"/>
      <c r="G369" s="45"/>
      <c r="H369" s="45"/>
      <c r="I369" s="45"/>
      <c r="J369" s="45"/>
      <c r="K369" s="44"/>
      <c r="L369" s="44"/>
      <c r="M369" s="44"/>
    </row>
    <row r="370" spans="1:13" hidden="1" x14ac:dyDescent="0.2">
      <c r="A370" s="44"/>
      <c r="B370" s="44"/>
      <c r="C370" s="44"/>
      <c r="D370" s="44"/>
      <c r="E370" s="45"/>
      <c r="F370" s="45"/>
      <c r="G370" s="45"/>
      <c r="H370" s="45"/>
      <c r="I370" s="45"/>
      <c r="J370" s="45"/>
      <c r="K370" s="44"/>
      <c r="L370" s="44"/>
      <c r="M370" s="44"/>
    </row>
    <row r="371" spans="1:13" hidden="1" x14ac:dyDescent="0.2">
      <c r="A371" s="44"/>
      <c r="B371" s="44"/>
      <c r="C371" s="44"/>
      <c r="D371" s="44"/>
      <c r="E371" s="45"/>
      <c r="F371" s="45"/>
      <c r="G371" s="45"/>
      <c r="H371" s="45"/>
      <c r="I371" s="45"/>
      <c r="J371" s="45"/>
      <c r="K371" s="44"/>
      <c r="L371" s="44"/>
      <c r="M371" s="44"/>
    </row>
    <row r="372" spans="1:13" hidden="1" x14ac:dyDescent="0.2">
      <c r="A372" s="44"/>
      <c r="B372" s="44"/>
      <c r="C372" s="44"/>
      <c r="D372" s="44"/>
      <c r="E372" s="45"/>
      <c r="F372" s="45"/>
      <c r="G372" s="45"/>
      <c r="H372" s="45"/>
      <c r="I372" s="45"/>
      <c r="J372" s="45"/>
      <c r="K372" s="44"/>
      <c r="L372" s="44"/>
      <c r="M372" s="44"/>
    </row>
    <row r="373" spans="1:13" hidden="1" x14ac:dyDescent="0.2">
      <c r="A373" s="44"/>
      <c r="B373" s="44"/>
      <c r="C373" s="44"/>
      <c r="D373" s="44"/>
      <c r="E373" s="45"/>
      <c r="F373" s="45"/>
      <c r="G373" s="45"/>
      <c r="H373" s="45"/>
      <c r="I373" s="45"/>
      <c r="J373" s="45"/>
      <c r="K373" s="44"/>
      <c r="L373" s="44"/>
      <c r="M373" s="44"/>
    </row>
    <row r="374" spans="1:13" hidden="1" x14ac:dyDescent="0.2">
      <c r="A374" s="44"/>
      <c r="B374" s="44"/>
      <c r="C374" s="44"/>
      <c r="D374" s="44"/>
      <c r="E374" s="45"/>
      <c r="F374" s="45"/>
      <c r="G374" s="45"/>
      <c r="H374" s="45"/>
      <c r="I374" s="45"/>
      <c r="J374" s="45"/>
      <c r="K374" s="44"/>
      <c r="L374" s="44"/>
      <c r="M374" s="44"/>
    </row>
    <row r="375" spans="1:13" hidden="1" x14ac:dyDescent="0.2">
      <c r="A375" s="44"/>
      <c r="B375" s="44"/>
      <c r="C375" s="44"/>
      <c r="D375" s="44"/>
      <c r="E375" s="45"/>
      <c r="F375" s="45"/>
      <c r="G375" s="45"/>
      <c r="H375" s="45"/>
      <c r="I375" s="45"/>
      <c r="J375" s="45"/>
      <c r="K375" s="44"/>
      <c r="L375" s="44"/>
      <c r="M375" s="44"/>
    </row>
    <row r="376" spans="1:13" hidden="1" x14ac:dyDescent="0.2">
      <c r="A376" s="44"/>
      <c r="B376" s="44"/>
      <c r="C376" s="44"/>
      <c r="D376" s="44"/>
      <c r="E376" s="45"/>
      <c r="F376" s="45"/>
      <c r="G376" s="45"/>
      <c r="H376" s="45"/>
      <c r="I376" s="45"/>
      <c r="J376" s="45"/>
      <c r="K376" s="44"/>
      <c r="L376" s="44"/>
      <c r="M376" s="44"/>
    </row>
    <row r="377" spans="1:13" hidden="1" x14ac:dyDescent="0.2">
      <c r="A377" s="44"/>
      <c r="B377" s="44"/>
      <c r="C377" s="44"/>
      <c r="D377" s="44"/>
      <c r="E377" s="45"/>
      <c r="F377" s="45"/>
      <c r="G377" s="45"/>
      <c r="H377" s="45"/>
      <c r="I377" s="45"/>
      <c r="J377" s="45"/>
      <c r="K377" s="44"/>
      <c r="L377" s="44"/>
      <c r="M377" s="44"/>
    </row>
    <row r="378" spans="1:13" hidden="1" x14ac:dyDescent="0.2">
      <c r="A378" s="44"/>
      <c r="B378" s="44"/>
      <c r="C378" s="44"/>
      <c r="D378" s="44"/>
      <c r="E378" s="45"/>
      <c r="F378" s="45"/>
      <c r="G378" s="45"/>
      <c r="H378" s="45"/>
      <c r="I378" s="45"/>
      <c r="J378" s="45"/>
      <c r="K378" s="44"/>
      <c r="L378" s="44"/>
      <c r="M378" s="44"/>
    </row>
    <row r="379" spans="1:13" hidden="1" x14ac:dyDescent="0.2">
      <c r="A379" s="44"/>
      <c r="B379" s="44"/>
      <c r="C379" s="44"/>
      <c r="D379" s="44"/>
      <c r="E379" s="45"/>
      <c r="F379" s="45"/>
      <c r="G379" s="45"/>
      <c r="H379" s="45"/>
      <c r="I379" s="45"/>
      <c r="J379" s="45"/>
      <c r="K379" s="44"/>
      <c r="L379" s="44"/>
      <c r="M379" s="44"/>
    </row>
    <row r="380" spans="1:13" hidden="1" x14ac:dyDescent="0.2">
      <c r="A380" s="44"/>
      <c r="B380" s="44"/>
      <c r="C380" s="44"/>
      <c r="D380" s="44"/>
      <c r="E380" s="45"/>
      <c r="F380" s="45"/>
      <c r="G380" s="45"/>
      <c r="H380" s="45"/>
      <c r="I380" s="45"/>
      <c r="J380" s="45"/>
      <c r="K380" s="44"/>
      <c r="L380" s="44"/>
      <c r="M380" s="44"/>
    </row>
    <row r="381" spans="1:13" hidden="1" x14ac:dyDescent="0.2">
      <c r="A381" s="44"/>
      <c r="B381" s="44"/>
      <c r="C381" s="44"/>
      <c r="D381" s="44"/>
      <c r="E381" s="45"/>
      <c r="F381" s="45"/>
      <c r="G381" s="45"/>
      <c r="H381" s="45"/>
      <c r="I381" s="45"/>
      <c r="J381" s="45"/>
      <c r="K381" s="44"/>
      <c r="L381" s="44"/>
      <c r="M381" s="44"/>
    </row>
    <row r="382" spans="1:13" hidden="1" x14ac:dyDescent="0.2">
      <c r="A382" s="44"/>
      <c r="B382" s="44"/>
      <c r="C382" s="44"/>
      <c r="D382" s="44"/>
      <c r="E382" s="45"/>
      <c r="F382" s="45"/>
      <c r="G382" s="45"/>
      <c r="H382" s="45"/>
      <c r="I382" s="45"/>
      <c r="J382" s="45"/>
      <c r="K382" s="44"/>
      <c r="L382" s="44"/>
      <c r="M382" s="44"/>
    </row>
    <row r="383" spans="1:13" hidden="1" x14ac:dyDescent="0.2">
      <c r="A383" s="44"/>
      <c r="B383" s="44"/>
      <c r="C383" s="44"/>
      <c r="D383" s="44"/>
      <c r="E383" s="45"/>
      <c r="F383" s="45"/>
      <c r="G383" s="45"/>
      <c r="H383" s="45"/>
      <c r="I383" s="45"/>
      <c r="J383" s="45"/>
      <c r="K383" s="44"/>
      <c r="L383" s="44"/>
      <c r="M383" s="44"/>
    </row>
    <row r="384" spans="1:13" hidden="1" x14ac:dyDescent="0.2">
      <c r="A384" s="44"/>
      <c r="B384" s="44"/>
      <c r="C384" s="44"/>
      <c r="D384" s="44"/>
      <c r="E384" s="45"/>
      <c r="F384" s="45"/>
      <c r="G384" s="45"/>
      <c r="H384" s="45"/>
      <c r="I384" s="45"/>
      <c r="J384" s="45"/>
      <c r="K384" s="44"/>
      <c r="L384" s="44"/>
      <c r="M384" s="44"/>
    </row>
    <row r="385" spans="1:13" hidden="1" x14ac:dyDescent="0.2">
      <c r="A385" s="44"/>
      <c r="B385" s="44"/>
      <c r="C385" s="44"/>
      <c r="D385" s="44"/>
      <c r="E385" s="45"/>
      <c r="F385" s="45"/>
      <c r="G385" s="45"/>
      <c r="H385" s="45"/>
      <c r="I385" s="45"/>
      <c r="J385" s="45"/>
      <c r="K385" s="44"/>
      <c r="L385" s="44"/>
      <c r="M385" s="44"/>
    </row>
    <row r="386" spans="1:13" hidden="1" x14ac:dyDescent="0.2">
      <c r="A386" s="44"/>
      <c r="B386" s="44"/>
      <c r="C386" s="44"/>
      <c r="D386" s="44"/>
      <c r="E386" s="45"/>
      <c r="F386" s="45"/>
      <c r="G386" s="45"/>
      <c r="H386" s="45"/>
      <c r="I386" s="45"/>
      <c r="J386" s="45"/>
      <c r="K386" s="44"/>
      <c r="L386" s="44"/>
      <c r="M386" s="44"/>
    </row>
    <row r="387" spans="1:13" hidden="1" x14ac:dyDescent="0.2">
      <c r="A387" s="44"/>
      <c r="B387" s="44"/>
      <c r="C387" s="44"/>
      <c r="D387" s="44"/>
      <c r="E387" s="45"/>
      <c r="F387" s="45"/>
      <c r="G387" s="45"/>
      <c r="H387" s="45"/>
      <c r="I387" s="45"/>
      <c r="J387" s="45"/>
      <c r="K387" s="44"/>
      <c r="L387" s="44"/>
      <c r="M387" s="44"/>
    </row>
    <row r="388" spans="1:13" hidden="1" x14ac:dyDescent="0.2">
      <c r="A388" s="44"/>
      <c r="B388" s="44"/>
      <c r="C388" s="44"/>
      <c r="D388" s="44"/>
      <c r="E388" s="45"/>
      <c r="F388" s="45"/>
      <c r="G388" s="45"/>
      <c r="H388" s="45"/>
      <c r="I388" s="45"/>
      <c r="J388" s="45"/>
      <c r="K388" s="44"/>
      <c r="L388" s="44"/>
      <c r="M388" s="44"/>
    </row>
    <row r="389" spans="1:13" hidden="1" x14ac:dyDescent="0.2">
      <c r="A389" s="44"/>
      <c r="B389" s="44"/>
      <c r="C389" s="44"/>
      <c r="D389" s="44"/>
      <c r="E389" s="45"/>
      <c r="F389" s="45"/>
      <c r="G389" s="45"/>
      <c r="H389" s="45"/>
      <c r="I389" s="45"/>
      <c r="J389" s="45"/>
      <c r="K389" s="44"/>
      <c r="L389" s="44"/>
      <c r="M389" s="44"/>
    </row>
    <row r="390" spans="1:13" hidden="1" x14ac:dyDescent="0.2">
      <c r="A390" s="44"/>
      <c r="B390" s="44"/>
      <c r="C390" s="44"/>
      <c r="D390" s="44"/>
      <c r="E390" s="45"/>
      <c r="F390" s="45"/>
      <c r="G390" s="45"/>
      <c r="H390" s="45"/>
      <c r="I390" s="45"/>
      <c r="J390" s="45"/>
      <c r="K390" s="44"/>
      <c r="L390" s="44"/>
      <c r="M390" s="44"/>
    </row>
    <row r="391" spans="1:13" hidden="1" x14ac:dyDescent="0.2">
      <c r="A391" s="44"/>
      <c r="B391" s="44"/>
      <c r="C391" s="44"/>
      <c r="D391" s="44"/>
      <c r="E391" s="45"/>
      <c r="F391" s="45"/>
      <c r="G391" s="45"/>
      <c r="H391" s="45"/>
      <c r="I391" s="45"/>
      <c r="J391" s="45"/>
      <c r="K391" s="44"/>
      <c r="L391" s="44"/>
      <c r="M391" s="44"/>
    </row>
    <row r="392" spans="1:13" hidden="1" x14ac:dyDescent="0.2">
      <c r="A392" s="44"/>
      <c r="B392" s="44"/>
      <c r="C392" s="44"/>
      <c r="D392" s="44"/>
      <c r="E392" s="45"/>
      <c r="F392" s="45"/>
      <c r="G392" s="45"/>
      <c r="H392" s="45"/>
      <c r="I392" s="45"/>
      <c r="J392" s="45"/>
      <c r="K392" s="44"/>
      <c r="L392" s="44"/>
      <c r="M392" s="44"/>
    </row>
    <row r="393" spans="1:13" hidden="1" x14ac:dyDescent="0.2">
      <c r="A393" s="44"/>
      <c r="B393" s="44"/>
      <c r="C393" s="44"/>
      <c r="D393" s="44"/>
      <c r="E393" s="45"/>
      <c r="F393" s="45"/>
      <c r="G393" s="45"/>
      <c r="H393" s="45"/>
      <c r="I393" s="45"/>
      <c r="J393" s="45"/>
      <c r="K393" s="44"/>
      <c r="L393" s="44"/>
      <c r="M393" s="44"/>
    </row>
    <row r="394" spans="1:13" hidden="1" x14ac:dyDescent="0.2">
      <c r="A394" s="44"/>
      <c r="B394" s="44"/>
      <c r="C394" s="44"/>
      <c r="D394" s="44"/>
      <c r="E394" s="45"/>
      <c r="F394" s="45"/>
      <c r="G394" s="45"/>
      <c r="H394" s="45"/>
      <c r="I394" s="45"/>
      <c r="J394" s="45"/>
      <c r="K394" s="44"/>
      <c r="L394" s="44"/>
      <c r="M394" s="44"/>
    </row>
    <row r="395" spans="1:13" hidden="1" x14ac:dyDescent="0.2">
      <c r="A395" s="44"/>
      <c r="B395" s="44"/>
      <c r="C395" s="44"/>
      <c r="D395" s="44"/>
      <c r="E395" s="45"/>
      <c r="F395" s="45"/>
      <c r="G395" s="45"/>
      <c r="H395" s="45"/>
      <c r="I395" s="45"/>
      <c r="J395" s="45"/>
      <c r="K395" s="44"/>
      <c r="L395" s="44"/>
      <c r="M395" s="44"/>
    </row>
    <row r="396" spans="1:13" hidden="1" x14ac:dyDescent="0.2">
      <c r="A396" s="44"/>
      <c r="B396" s="44"/>
      <c r="C396" s="44"/>
      <c r="D396" s="44"/>
      <c r="E396" s="45"/>
      <c r="F396" s="45"/>
      <c r="G396" s="45"/>
      <c r="H396" s="45"/>
      <c r="I396" s="45"/>
      <c r="J396" s="45"/>
      <c r="K396" s="44"/>
      <c r="L396" s="44"/>
      <c r="M396" s="44"/>
    </row>
    <row r="397" spans="1:13" hidden="1" x14ac:dyDescent="0.2">
      <c r="A397" s="44"/>
      <c r="B397" s="44"/>
      <c r="C397" s="44"/>
      <c r="D397" s="44"/>
      <c r="E397" s="45"/>
      <c r="F397" s="45"/>
      <c r="G397" s="45"/>
      <c r="H397" s="45"/>
      <c r="I397" s="45"/>
      <c r="J397" s="45"/>
      <c r="K397" s="44"/>
      <c r="L397" s="44"/>
      <c r="M397" s="44"/>
    </row>
    <row r="398" spans="1:13" hidden="1" x14ac:dyDescent="0.2">
      <c r="A398" s="44"/>
      <c r="B398" s="44"/>
      <c r="C398" s="44"/>
      <c r="D398" s="44"/>
      <c r="E398" s="45"/>
      <c r="F398" s="45"/>
      <c r="G398" s="45"/>
      <c r="H398" s="45"/>
      <c r="I398" s="45"/>
      <c r="J398" s="45"/>
      <c r="K398" s="44"/>
      <c r="L398" s="44"/>
      <c r="M398" s="44"/>
    </row>
    <row r="399" spans="1:13" hidden="1" x14ac:dyDescent="0.2">
      <c r="A399" s="44"/>
      <c r="B399" s="44"/>
      <c r="C399" s="44"/>
      <c r="D399" s="44"/>
      <c r="E399" s="45"/>
      <c r="F399" s="45"/>
      <c r="G399" s="45"/>
      <c r="H399" s="45"/>
      <c r="I399" s="45"/>
      <c r="J399" s="45"/>
      <c r="K399" s="44"/>
      <c r="L399" s="44"/>
      <c r="M399" s="44"/>
    </row>
    <row r="400" spans="1:13" hidden="1" x14ac:dyDescent="0.2">
      <c r="A400" s="44"/>
      <c r="B400" s="44"/>
      <c r="C400" s="44"/>
      <c r="D400" s="44"/>
      <c r="E400" s="45"/>
      <c r="F400" s="45"/>
      <c r="G400" s="45"/>
      <c r="H400" s="45"/>
      <c r="I400" s="45"/>
      <c r="J400" s="45"/>
      <c r="K400" s="44"/>
      <c r="L400" s="44"/>
      <c r="M400" s="44"/>
    </row>
    <row r="401" spans="1:13" hidden="1" x14ac:dyDescent="0.2">
      <c r="A401" s="44"/>
      <c r="B401" s="44"/>
      <c r="C401" s="44"/>
      <c r="D401" s="44"/>
      <c r="E401" s="45"/>
      <c r="F401" s="45"/>
      <c r="G401" s="45"/>
      <c r="H401" s="45"/>
      <c r="I401" s="45"/>
      <c r="J401" s="45"/>
      <c r="K401" s="44"/>
      <c r="L401" s="44"/>
      <c r="M401" s="44"/>
    </row>
    <row r="402" spans="1:13" hidden="1" x14ac:dyDescent="0.2">
      <c r="A402" s="44"/>
      <c r="B402" s="44"/>
      <c r="C402" s="44"/>
      <c r="D402" s="44"/>
      <c r="E402" s="45"/>
      <c r="F402" s="45"/>
      <c r="G402" s="45"/>
      <c r="H402" s="45"/>
      <c r="I402" s="45"/>
      <c r="J402" s="45"/>
      <c r="K402" s="44"/>
      <c r="L402" s="44"/>
      <c r="M402" s="44"/>
    </row>
    <row r="403" spans="1:13" hidden="1" x14ac:dyDescent="0.2">
      <c r="A403" s="44"/>
      <c r="B403" s="44"/>
      <c r="C403" s="44"/>
      <c r="D403" s="44"/>
      <c r="E403" s="45"/>
      <c r="F403" s="45"/>
      <c r="G403" s="45"/>
      <c r="H403" s="45"/>
      <c r="I403" s="45"/>
      <c r="J403" s="45"/>
      <c r="K403" s="44"/>
      <c r="L403" s="44"/>
      <c r="M403" s="44"/>
    </row>
    <row r="404" spans="1:13" hidden="1" x14ac:dyDescent="0.2">
      <c r="A404" s="44"/>
      <c r="B404" s="44"/>
      <c r="C404" s="44"/>
      <c r="D404" s="44"/>
      <c r="E404" s="45"/>
      <c r="F404" s="45"/>
      <c r="G404" s="45"/>
      <c r="H404" s="45"/>
      <c r="I404" s="45"/>
      <c r="J404" s="45"/>
      <c r="K404" s="44"/>
      <c r="L404" s="44"/>
      <c r="M404" s="44"/>
    </row>
    <row r="405" spans="1:13" hidden="1" x14ac:dyDescent="0.2">
      <c r="A405" s="44"/>
      <c r="B405" s="44"/>
      <c r="C405" s="44"/>
      <c r="D405" s="44"/>
      <c r="E405" s="45"/>
      <c r="F405" s="45"/>
      <c r="G405" s="45"/>
      <c r="H405" s="45"/>
      <c r="I405" s="45"/>
      <c r="J405" s="45"/>
      <c r="K405" s="44"/>
      <c r="L405" s="44"/>
      <c r="M405" s="44"/>
    </row>
    <row r="406" spans="1:13" hidden="1" x14ac:dyDescent="0.2">
      <c r="A406" s="44"/>
      <c r="B406" s="44"/>
      <c r="C406" s="44"/>
      <c r="D406" s="44"/>
      <c r="E406" s="45"/>
      <c r="F406" s="45"/>
      <c r="G406" s="45"/>
      <c r="H406" s="45"/>
      <c r="I406" s="45"/>
      <c r="J406" s="45"/>
      <c r="K406" s="44"/>
      <c r="L406" s="44"/>
      <c r="M406" s="44"/>
    </row>
    <row r="407" spans="1:13" hidden="1" x14ac:dyDescent="0.2">
      <c r="A407" s="44"/>
      <c r="B407" s="44"/>
      <c r="C407" s="44"/>
      <c r="D407" s="44"/>
      <c r="E407" s="45"/>
      <c r="F407" s="45"/>
      <c r="G407" s="45"/>
      <c r="H407" s="45"/>
      <c r="I407" s="45"/>
      <c r="J407" s="45"/>
      <c r="K407" s="44"/>
      <c r="L407" s="44"/>
      <c r="M407" s="44"/>
    </row>
    <row r="408" spans="1:13" hidden="1" x14ac:dyDescent="0.2">
      <c r="A408" s="44"/>
      <c r="B408" s="44"/>
      <c r="C408" s="44"/>
      <c r="D408" s="44"/>
      <c r="E408" s="45"/>
      <c r="F408" s="45"/>
      <c r="G408" s="45"/>
      <c r="H408" s="45"/>
      <c r="I408" s="45"/>
      <c r="J408" s="45"/>
      <c r="K408" s="44"/>
      <c r="L408" s="44"/>
      <c r="M408" s="44"/>
    </row>
    <row r="409" spans="1:13" hidden="1" x14ac:dyDescent="0.2">
      <c r="A409" s="44"/>
      <c r="B409" s="44"/>
      <c r="C409" s="44"/>
      <c r="D409" s="44"/>
      <c r="E409" s="45"/>
      <c r="F409" s="45"/>
      <c r="G409" s="45"/>
      <c r="H409" s="45"/>
      <c r="I409" s="45"/>
      <c r="J409" s="45"/>
      <c r="K409" s="44"/>
      <c r="L409" s="44"/>
      <c r="M409" s="44"/>
    </row>
    <row r="410" spans="1:13" hidden="1" x14ac:dyDescent="0.2">
      <c r="A410" s="44"/>
      <c r="B410" s="44"/>
      <c r="C410" s="44"/>
      <c r="D410" s="44"/>
      <c r="E410" s="45"/>
      <c r="F410" s="45"/>
      <c r="G410" s="45"/>
      <c r="H410" s="45"/>
      <c r="I410" s="45"/>
      <c r="J410" s="45"/>
      <c r="K410" s="44"/>
      <c r="L410" s="44"/>
      <c r="M410" s="44"/>
    </row>
    <row r="411" spans="1:13" hidden="1" x14ac:dyDescent="0.2">
      <c r="A411" s="44"/>
      <c r="B411" s="44"/>
      <c r="C411" s="44"/>
      <c r="D411" s="44"/>
      <c r="E411" s="45"/>
      <c r="F411" s="45"/>
      <c r="G411" s="45"/>
      <c r="H411" s="45"/>
      <c r="I411" s="45"/>
      <c r="J411" s="45"/>
      <c r="K411" s="44"/>
      <c r="L411" s="44"/>
      <c r="M411" s="44"/>
    </row>
    <row r="412" spans="1:13" hidden="1" x14ac:dyDescent="0.2">
      <c r="A412" s="44"/>
      <c r="B412" s="44"/>
      <c r="C412" s="44"/>
      <c r="D412" s="44"/>
      <c r="E412" s="45"/>
      <c r="F412" s="45"/>
      <c r="G412" s="45"/>
      <c r="H412" s="45"/>
      <c r="I412" s="45"/>
      <c r="J412" s="45"/>
      <c r="K412" s="44"/>
      <c r="L412" s="44"/>
      <c r="M412" s="44"/>
    </row>
    <row r="413" spans="1:13" hidden="1" x14ac:dyDescent="0.2">
      <c r="A413" s="44"/>
      <c r="B413" s="44"/>
      <c r="C413" s="44"/>
      <c r="D413" s="44"/>
      <c r="E413" s="45"/>
      <c r="F413" s="45"/>
      <c r="G413" s="45"/>
      <c r="H413" s="45"/>
      <c r="I413" s="45"/>
      <c r="J413" s="45"/>
      <c r="K413" s="44"/>
      <c r="L413" s="44"/>
      <c r="M413" s="44"/>
    </row>
    <row r="414" spans="1:13" hidden="1" x14ac:dyDescent="0.2">
      <c r="A414" s="44"/>
      <c r="B414" s="44"/>
      <c r="C414" s="44"/>
      <c r="D414" s="44"/>
      <c r="E414" s="45"/>
      <c r="F414" s="45"/>
      <c r="G414" s="45"/>
      <c r="H414" s="45"/>
      <c r="I414" s="45"/>
      <c r="J414" s="45"/>
      <c r="K414" s="44"/>
      <c r="L414" s="44"/>
      <c r="M414" s="44"/>
    </row>
    <row r="415" spans="1:13" hidden="1" x14ac:dyDescent="0.2">
      <c r="A415" s="44"/>
      <c r="B415" s="44"/>
      <c r="C415" s="44"/>
      <c r="D415" s="44"/>
      <c r="E415" s="45"/>
      <c r="F415" s="45"/>
      <c r="G415" s="45"/>
      <c r="H415" s="45"/>
      <c r="I415" s="45"/>
      <c r="J415" s="45"/>
      <c r="K415" s="44"/>
      <c r="L415" s="44"/>
      <c r="M415" s="44"/>
    </row>
    <row r="416" spans="1:13" hidden="1" x14ac:dyDescent="0.2">
      <c r="A416" s="44"/>
      <c r="B416" s="44"/>
      <c r="C416" s="44"/>
      <c r="D416" s="44"/>
      <c r="E416" s="45"/>
      <c r="F416" s="45"/>
      <c r="G416" s="45"/>
      <c r="H416" s="45"/>
      <c r="I416" s="45"/>
      <c r="J416" s="45"/>
      <c r="K416" s="44"/>
      <c r="L416" s="44"/>
      <c r="M416" s="44"/>
    </row>
    <row r="417" spans="1:13" hidden="1" x14ac:dyDescent="0.2">
      <c r="A417" s="44"/>
      <c r="B417" s="44"/>
      <c r="C417" s="44"/>
      <c r="D417" s="44"/>
      <c r="E417" s="45"/>
      <c r="F417" s="45"/>
      <c r="G417" s="45"/>
      <c r="H417" s="45"/>
      <c r="I417" s="45"/>
      <c r="J417" s="45"/>
      <c r="K417" s="44"/>
      <c r="L417" s="44"/>
      <c r="M417" s="44"/>
    </row>
    <row r="418" spans="1:13" hidden="1" x14ac:dyDescent="0.2">
      <c r="A418" s="44"/>
      <c r="B418" s="44"/>
      <c r="C418" s="44"/>
      <c r="D418" s="44"/>
      <c r="E418" s="45"/>
      <c r="F418" s="45"/>
      <c r="G418" s="45"/>
      <c r="H418" s="45"/>
      <c r="I418" s="45"/>
      <c r="J418" s="45"/>
      <c r="K418" s="44"/>
      <c r="L418" s="44"/>
      <c r="M418" s="44"/>
    </row>
    <row r="419" spans="1:13" hidden="1" x14ac:dyDescent="0.2">
      <c r="A419" s="44"/>
      <c r="B419" s="44"/>
      <c r="C419" s="44"/>
      <c r="D419" s="44"/>
      <c r="E419" s="45"/>
      <c r="F419" s="45"/>
      <c r="G419" s="45"/>
      <c r="H419" s="45"/>
      <c r="I419" s="45"/>
      <c r="J419" s="45"/>
      <c r="K419" s="44"/>
      <c r="L419" s="44"/>
      <c r="M419" s="44"/>
    </row>
    <row r="420" spans="1:13" hidden="1" x14ac:dyDescent="0.2">
      <c r="A420" s="44"/>
      <c r="B420" s="44"/>
      <c r="C420" s="44"/>
      <c r="D420" s="44"/>
      <c r="E420" s="45"/>
      <c r="F420" s="45"/>
      <c r="G420" s="45"/>
      <c r="H420" s="45"/>
      <c r="I420" s="45"/>
      <c r="J420" s="45"/>
      <c r="K420" s="44"/>
      <c r="L420" s="44"/>
      <c r="M420" s="44"/>
    </row>
    <row r="421" spans="1:13" hidden="1" x14ac:dyDescent="0.2">
      <c r="A421" s="44"/>
      <c r="B421" s="44"/>
      <c r="C421" s="44"/>
      <c r="D421" s="44"/>
      <c r="E421" s="45"/>
      <c r="F421" s="45"/>
      <c r="G421" s="45"/>
      <c r="H421" s="45"/>
      <c r="I421" s="45"/>
      <c r="J421" s="45"/>
      <c r="K421" s="44"/>
      <c r="L421" s="44"/>
      <c r="M421" s="44"/>
    </row>
    <row r="422" spans="1:13" hidden="1" x14ac:dyDescent="0.2">
      <c r="A422" s="44"/>
      <c r="B422" s="44"/>
      <c r="C422" s="44"/>
      <c r="D422" s="44"/>
      <c r="E422" s="45"/>
      <c r="F422" s="45"/>
      <c r="G422" s="45"/>
      <c r="H422" s="45"/>
      <c r="I422" s="45"/>
      <c r="J422" s="45"/>
      <c r="K422" s="44"/>
      <c r="L422" s="44"/>
      <c r="M422" s="44"/>
    </row>
    <row r="423" spans="1:13" hidden="1" x14ac:dyDescent="0.2">
      <c r="A423" s="44"/>
      <c r="B423" s="44"/>
      <c r="C423" s="44"/>
      <c r="D423" s="44"/>
      <c r="E423" s="45"/>
      <c r="F423" s="45"/>
      <c r="G423" s="45"/>
      <c r="H423" s="45"/>
      <c r="I423" s="45"/>
      <c r="J423" s="45"/>
      <c r="K423" s="44"/>
      <c r="L423" s="44"/>
      <c r="M423" s="44"/>
    </row>
    <row r="424" spans="1:13" hidden="1" x14ac:dyDescent="0.2">
      <c r="A424" s="44"/>
      <c r="B424" s="44"/>
      <c r="C424" s="44"/>
      <c r="D424" s="44"/>
      <c r="E424" s="45"/>
      <c r="F424" s="45"/>
      <c r="G424" s="45"/>
      <c r="H424" s="45"/>
      <c r="I424" s="45"/>
      <c r="J424" s="45"/>
      <c r="K424" s="44"/>
      <c r="L424" s="44"/>
      <c r="M424" s="44"/>
    </row>
    <row r="425" spans="1:13" hidden="1" x14ac:dyDescent="0.2">
      <c r="A425" s="44"/>
      <c r="B425" s="44"/>
      <c r="C425" s="44"/>
      <c r="D425" s="44"/>
      <c r="E425" s="45"/>
      <c r="F425" s="45"/>
      <c r="G425" s="45"/>
      <c r="H425" s="45"/>
      <c r="I425" s="45"/>
      <c r="J425" s="45"/>
      <c r="K425" s="44"/>
      <c r="L425" s="44"/>
      <c r="M425" s="44"/>
    </row>
    <row r="426" spans="1:13" hidden="1" x14ac:dyDescent="0.2">
      <c r="A426" s="44"/>
      <c r="B426" s="44"/>
      <c r="C426" s="44"/>
      <c r="D426" s="44"/>
      <c r="E426" s="45"/>
      <c r="F426" s="45"/>
      <c r="G426" s="45"/>
      <c r="H426" s="45"/>
      <c r="I426" s="45"/>
      <c r="J426" s="45"/>
      <c r="K426" s="44"/>
      <c r="L426" s="44"/>
      <c r="M426" s="44"/>
    </row>
    <row r="427" spans="1:13" hidden="1" x14ac:dyDescent="0.2">
      <c r="A427" s="44"/>
      <c r="B427" s="44"/>
      <c r="C427" s="44"/>
      <c r="D427" s="44"/>
      <c r="E427" s="45"/>
      <c r="F427" s="45"/>
      <c r="G427" s="45"/>
      <c r="H427" s="45"/>
      <c r="I427" s="45"/>
      <c r="J427" s="45"/>
      <c r="K427" s="44"/>
      <c r="L427" s="44"/>
      <c r="M427" s="44"/>
    </row>
    <row r="428" spans="1:13" hidden="1" x14ac:dyDescent="0.2">
      <c r="A428" s="44"/>
      <c r="B428" s="44"/>
      <c r="C428" s="44"/>
      <c r="D428" s="44"/>
      <c r="E428" s="45"/>
      <c r="F428" s="45"/>
      <c r="G428" s="45"/>
      <c r="H428" s="45"/>
      <c r="I428" s="45"/>
      <c r="J428" s="45"/>
      <c r="K428" s="44"/>
      <c r="L428" s="44"/>
      <c r="M428" s="44"/>
    </row>
    <row r="429" spans="1:13" hidden="1" x14ac:dyDescent="0.2">
      <c r="A429" s="44"/>
      <c r="B429" s="44"/>
      <c r="C429" s="44"/>
      <c r="D429" s="44"/>
      <c r="E429" s="45"/>
      <c r="F429" s="45"/>
      <c r="G429" s="45"/>
      <c r="H429" s="45"/>
      <c r="I429" s="45"/>
      <c r="J429" s="45"/>
      <c r="K429" s="44"/>
      <c r="L429" s="44"/>
      <c r="M429" s="44"/>
    </row>
    <row r="430" spans="1:13" hidden="1" x14ac:dyDescent="0.2">
      <c r="A430" s="44"/>
      <c r="B430" s="44"/>
      <c r="C430" s="44"/>
      <c r="D430" s="44"/>
      <c r="E430" s="45"/>
      <c r="F430" s="45"/>
      <c r="G430" s="45"/>
      <c r="H430" s="45"/>
      <c r="I430" s="45"/>
      <c r="J430" s="45"/>
      <c r="K430" s="44"/>
      <c r="L430" s="44"/>
      <c r="M430" s="44"/>
    </row>
    <row r="431" spans="1:13" hidden="1" x14ac:dyDescent="0.2">
      <c r="A431" s="44"/>
      <c r="B431" s="44"/>
      <c r="C431" s="44"/>
      <c r="D431" s="44"/>
      <c r="E431" s="45"/>
      <c r="F431" s="45"/>
      <c r="G431" s="45"/>
      <c r="H431" s="45"/>
      <c r="I431" s="45"/>
      <c r="J431" s="45"/>
      <c r="K431" s="44"/>
      <c r="L431" s="44"/>
      <c r="M431" s="44"/>
    </row>
    <row r="432" spans="1:13" hidden="1" x14ac:dyDescent="0.2">
      <c r="A432" s="44"/>
      <c r="B432" s="44"/>
      <c r="C432" s="44"/>
      <c r="D432" s="44"/>
      <c r="E432" s="45"/>
      <c r="F432" s="45"/>
      <c r="G432" s="45"/>
      <c r="H432" s="45"/>
      <c r="I432" s="45"/>
      <c r="J432" s="45"/>
      <c r="K432" s="44"/>
      <c r="L432" s="44"/>
      <c r="M432" s="44"/>
    </row>
    <row r="433" spans="1:13" hidden="1" x14ac:dyDescent="0.2">
      <c r="A433" s="44"/>
      <c r="B433" s="44"/>
      <c r="C433" s="44"/>
      <c r="D433" s="44"/>
      <c r="E433" s="45"/>
      <c r="F433" s="45"/>
      <c r="G433" s="45"/>
      <c r="H433" s="45"/>
      <c r="I433" s="45"/>
      <c r="J433" s="45"/>
      <c r="K433" s="44"/>
      <c r="L433" s="44"/>
      <c r="M433" s="44"/>
    </row>
    <row r="434" spans="1:13" hidden="1" x14ac:dyDescent="0.2">
      <c r="A434" s="44"/>
      <c r="B434" s="44"/>
      <c r="C434" s="44"/>
      <c r="D434" s="44"/>
      <c r="E434" s="45"/>
      <c r="F434" s="45"/>
      <c r="G434" s="45"/>
      <c r="H434" s="45"/>
      <c r="I434" s="45"/>
      <c r="J434" s="45"/>
      <c r="K434" s="44"/>
      <c r="L434" s="44"/>
      <c r="M434" s="44"/>
    </row>
    <row r="435" spans="1:13" hidden="1" x14ac:dyDescent="0.2">
      <c r="A435" s="44"/>
      <c r="B435" s="44"/>
      <c r="C435" s="44"/>
      <c r="D435" s="44"/>
      <c r="E435" s="45"/>
      <c r="F435" s="45"/>
      <c r="G435" s="45"/>
      <c r="H435" s="45"/>
      <c r="I435" s="45"/>
      <c r="J435" s="45"/>
      <c r="K435" s="44"/>
      <c r="L435" s="44"/>
      <c r="M435" s="44"/>
    </row>
    <row r="436" spans="1:13" hidden="1" x14ac:dyDescent="0.2">
      <c r="A436" s="44"/>
      <c r="B436" s="44"/>
      <c r="C436" s="44"/>
      <c r="D436" s="44"/>
      <c r="E436" s="45"/>
      <c r="F436" s="45"/>
      <c r="G436" s="45"/>
      <c r="H436" s="45"/>
      <c r="I436" s="45"/>
      <c r="J436" s="45"/>
      <c r="K436" s="44"/>
      <c r="L436" s="44"/>
      <c r="M436" s="44"/>
    </row>
    <row r="437" spans="1:13" hidden="1" x14ac:dyDescent="0.2">
      <c r="A437" s="44"/>
      <c r="B437" s="44"/>
      <c r="C437" s="44"/>
      <c r="D437" s="44"/>
      <c r="E437" s="45"/>
      <c r="F437" s="45"/>
      <c r="G437" s="45"/>
      <c r="H437" s="45"/>
      <c r="I437" s="45"/>
      <c r="J437" s="45"/>
      <c r="K437" s="44"/>
      <c r="L437" s="44"/>
      <c r="M437" s="44"/>
    </row>
    <row r="438" spans="1:13" hidden="1" x14ac:dyDescent="0.2">
      <c r="A438" s="44"/>
      <c r="B438" s="44"/>
      <c r="C438" s="44"/>
      <c r="D438" s="44"/>
      <c r="E438" s="45"/>
      <c r="F438" s="45"/>
      <c r="G438" s="45"/>
      <c r="H438" s="45"/>
      <c r="I438" s="45"/>
      <c r="J438" s="45"/>
      <c r="K438" s="44"/>
      <c r="L438" s="44"/>
      <c r="M438" s="44"/>
    </row>
    <row r="439" spans="1:13" hidden="1" x14ac:dyDescent="0.2">
      <c r="A439" s="44"/>
      <c r="B439" s="44"/>
      <c r="C439" s="44"/>
      <c r="D439" s="44"/>
      <c r="E439" s="45"/>
      <c r="F439" s="45"/>
      <c r="G439" s="45"/>
      <c r="H439" s="45"/>
      <c r="I439" s="45"/>
      <c r="J439" s="45"/>
      <c r="K439" s="44"/>
      <c r="L439" s="44"/>
      <c r="M439" s="44"/>
    </row>
    <row r="460" x14ac:dyDescent="0.2"/>
  </sheetData>
  <sheetProtection algorithmName="SHA-512" hashValue="0NwfdveTLC6S/ix61etEET0NCCuwav/JVYrzJ2xsttLm27e85hbVyLV8gS6o7k3Dgx7hGH0LOasudZHwLBBk9w==" saltValue="oVKKPc5i40RQi1wSr/ieCg==" spinCount="100000" sheet="1" selectLockedCells="1"/>
  <mergeCells count="86">
    <mergeCell ref="J1:L1"/>
    <mergeCell ref="I52:K52"/>
    <mergeCell ref="D47:D48"/>
    <mergeCell ref="F47:H47"/>
    <mergeCell ref="I47:K47"/>
    <mergeCell ref="C17:F17"/>
    <mergeCell ref="C19:F20"/>
    <mergeCell ref="C47:C48"/>
    <mergeCell ref="F37:H37"/>
    <mergeCell ref="J22:K22"/>
    <mergeCell ref="H22:I22"/>
    <mergeCell ref="I37:K37"/>
    <mergeCell ref="I51:K51"/>
    <mergeCell ref="F52:H52"/>
    <mergeCell ref="H33:I33"/>
    <mergeCell ref="H34:I34"/>
    <mergeCell ref="B108:C108"/>
    <mergeCell ref="C8:D8"/>
    <mergeCell ref="C68:C69"/>
    <mergeCell ref="D68:D69"/>
    <mergeCell ref="F72:H72"/>
    <mergeCell ref="F68:H68"/>
    <mergeCell ref="H78:I78"/>
    <mergeCell ref="H79:I79"/>
    <mergeCell ref="H80:I80"/>
    <mergeCell ref="C72:C73"/>
    <mergeCell ref="D72:D73"/>
    <mergeCell ref="I72:K72"/>
    <mergeCell ref="I68:K68"/>
    <mergeCell ref="H30:K30"/>
    <mergeCell ref="H31:I31"/>
    <mergeCell ref="H32:I32"/>
    <mergeCell ref="C6:D6"/>
    <mergeCell ref="D37:D38"/>
    <mergeCell ref="C64:C65"/>
    <mergeCell ref="D64:D65"/>
    <mergeCell ref="D54:D55"/>
    <mergeCell ref="C61:C62"/>
    <mergeCell ref="C37:C38"/>
    <mergeCell ref="C51:C52"/>
    <mergeCell ref="C10:F11"/>
    <mergeCell ref="C13:F15"/>
    <mergeCell ref="H129:K134"/>
    <mergeCell ref="H99:I99"/>
    <mergeCell ref="H100:I100"/>
    <mergeCell ref="H92:I92"/>
    <mergeCell ref="H83:I83"/>
    <mergeCell ref="H84:I84"/>
    <mergeCell ref="H85:I85"/>
    <mergeCell ref="H86:I86"/>
    <mergeCell ref="H87:I87"/>
    <mergeCell ref="H88:I88"/>
    <mergeCell ref="H89:I89"/>
    <mergeCell ref="H90:I90"/>
    <mergeCell ref="H91:I91"/>
    <mergeCell ref="H98:I98"/>
    <mergeCell ref="H122:K127"/>
    <mergeCell ref="D115:K120"/>
    <mergeCell ref="H103:I103"/>
    <mergeCell ref="H104:I104"/>
    <mergeCell ref="C104:G104"/>
    <mergeCell ref="D108:K113"/>
    <mergeCell ref="J31:K31"/>
    <mergeCell ref="J32:K32"/>
    <mergeCell ref="J33:K33"/>
    <mergeCell ref="J34:K34"/>
    <mergeCell ref="H82:I82"/>
    <mergeCell ref="I64:K64"/>
    <mergeCell ref="C54:C55"/>
    <mergeCell ref="F54:H54"/>
    <mergeCell ref="I54:K54"/>
    <mergeCell ref="H81:I81"/>
    <mergeCell ref="F51:H51"/>
    <mergeCell ref="F64:H64"/>
    <mergeCell ref="H101:I101"/>
    <mergeCell ref="H102:I102"/>
    <mergeCell ref="H93:I93"/>
    <mergeCell ref="H94:I94"/>
    <mergeCell ref="H95:I95"/>
    <mergeCell ref="H96:I96"/>
    <mergeCell ref="H97:I97"/>
    <mergeCell ref="B122:C124"/>
    <mergeCell ref="B129:C131"/>
    <mergeCell ref="D129:F129"/>
    <mergeCell ref="D122:F122"/>
    <mergeCell ref="B115:C115"/>
  </mergeCells>
  <conditionalFormatting sqref="C79:D103 F79:K103">
    <cfRule type="expression" dxfId="44" priority="14">
      <formula>OR(AND($D79="SHO",$H79&lt;100),AND($D79="HO",$H79&lt;50),AND($D79&lt;&gt;"",$H79=""))</formula>
    </cfRule>
    <cfRule type="expression" dxfId="43" priority="16">
      <formula>AND(ISNUMBER($H79),OR(AND($D79="SHO",$H79&gt;=100),AND($D79="HO",$H79&gt;=50)))</formula>
    </cfRule>
  </conditionalFormatting>
  <conditionalFormatting sqref="D4">
    <cfRule type="cellIs" dxfId="42" priority="12" operator="equal">
      <formula>"Bitte füllen Sie die Angaben zum EndoProthetikZentrum im Tabellenblatt 'Allgemeine Angaben' vollständig aus."</formula>
    </cfRule>
  </conditionalFormatting>
  <conditionalFormatting sqref="D108">
    <cfRule type="expression" dxfId="41" priority="1220">
      <formula>AND(OR($N$104=0,D108&lt;&gt;"",$C$10:$F$23&lt;&gt;""),$D$108="")</formula>
    </cfRule>
  </conditionalFormatting>
  <conditionalFormatting sqref="D122:F122">
    <cfRule type="expression" dxfId="40" priority="6">
      <formula>$D$122=""</formula>
    </cfRule>
  </conditionalFormatting>
  <conditionalFormatting sqref="D129:F129">
    <cfRule type="expression" dxfId="39" priority="3">
      <formula>$D$129=""</formula>
    </cfRule>
  </conditionalFormatting>
  <conditionalFormatting sqref="H122">
    <cfRule type="expression" dxfId="38" priority="7">
      <formula>$H$122&lt;&gt;""</formula>
    </cfRule>
  </conditionalFormatting>
  <conditionalFormatting sqref="H129">
    <cfRule type="expression" dxfId="36" priority="1">
      <formula>$H$129&lt;&gt;""</formula>
    </cfRule>
  </conditionalFormatting>
  <dataValidations count="5">
    <dataValidation type="textLength" operator="lessThanOrEqual" allowBlank="1" showInputMessage="1" showErrorMessage="1" error="Textlänge auf 3000 Zeichen begrenzt." sqref="D108 D115" xr:uid="{00000000-0002-0000-0300-000000000000}">
      <formula1>3000</formula1>
    </dataValidation>
    <dataValidation type="whole" operator="greaterThanOrEqual" allowBlank="1" showInputMessage="1" showErrorMessage="1" errorTitle="Eingabefehler" error="Eingabe muss eine positive ganze Zahl sein." sqref="K36:L36 J57:L60 J63:L63 G53:L53 H11:K11 G35:J36 G26:G28 H21:J21 G40:L46" xr:uid="{00000000-0002-0000-0300-000001000000}">
      <formula1>0</formula1>
    </dataValidation>
    <dataValidation operator="greaterThanOrEqual" allowBlank="1" showInputMessage="1" showErrorMessage="1" errorTitle="Eingabefehler" error="Eingabe muss eine positive ganze Zahl sein." sqref="H18:K18 H20:K20 J34 G9:K9 H13:K16 H34 H26:K28" xr:uid="{00000000-0002-0000-0300-000002000000}"/>
    <dataValidation allowBlank="1" showInputMessage="1" sqref="C79:D103 F79:G103" xr:uid="{00000000-0002-0000-0300-000003000000}"/>
    <dataValidation operator="lessThanOrEqual" allowBlank="1" showInputMessage="1" showErrorMessage="1" sqref="D123:G127 G122:H122 D130:G134 G129:H129" xr:uid="{00000000-0002-0000-0300-000004000000}"/>
  </dataValidations>
  <hyperlinks>
    <hyperlink ref="J1" location="Inhalt!A1" display="zurück zum Inhaltsverzeichnis" xr:uid="{00000000-0004-0000-0300-000000000000}"/>
    <hyperlink ref="J1:L1" location="'Vorwort &amp; Inhaltsverzeichnis'!C43" display="zurück zum Inhaltsverzeichnis" xr:uid="{00000000-0004-0000-0300-000001000000}"/>
  </hyperlinks>
  <pageMargins left="0.25" right="0.25" top="0.75" bottom="0.75" header="0.3" footer="0.3"/>
  <pageSetup paperSize="9" scale="92" fitToHeight="0" orientation="landscape" r:id="rId1"/>
  <rowBreaks count="5" manualBreakCount="5">
    <brk id="20" max="16383" man="1"/>
    <brk id="35" max="16383" man="1"/>
    <brk id="52" max="16383" man="1"/>
    <brk id="74" max="16383" man="1"/>
    <brk id="105" max="16383" man="1"/>
  </rowBreaks>
  <ignoredErrors>
    <ignoredError sqref="H80" formula="1"/>
    <ignoredError sqref="H103 H79" formulaRange="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1EF65224-6342-4ADE-96A3-7E05DFB907A6}">
            <xm:f>OR(D122=Hilfstabelle!$F$5,D122=Hilfstabelle!$F$6)</xm:f>
            <x14:dxf>
              <fill>
                <patternFill>
                  <bgColor theme="9" tint="-0.24994659260841701"/>
                </patternFill>
              </fill>
            </x14:dxf>
          </x14:cfRule>
          <xm:sqref>H122</xm:sqref>
        </x14:conditionalFormatting>
        <x14:conditionalFormatting xmlns:xm="http://schemas.microsoft.com/office/excel/2006/main">
          <x14:cfRule type="expression" priority="2" id="{DECFD131-8EC2-420E-9819-2C1EBDE48E9C}">
            <xm:f>OR(D129=Hilfstabelle!$F$5,D129=Hilfstabelle!$F$6)</xm:f>
            <x14:dxf>
              <fill>
                <patternFill>
                  <bgColor theme="9" tint="-0.24994659260841701"/>
                </patternFill>
              </fill>
            </x14:dxf>
          </x14:cfRule>
          <xm:sqref>H129</xm:sqref>
        </x14:conditionalFormatting>
      </x14:conditionalFormattings>
    </ex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Bitte benutzen Sie die Dropdown-Funktion." xr:uid="{00000000-0002-0000-0300-000005000000}">
          <x14:formula1>
            <xm:f>Hilfstabelle!$F$4:$F$7</xm:f>
          </x14:formula1>
          <xm:sqref>D122 D129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AG523"/>
  <sheetViews>
    <sheetView showGridLines="0" zoomScaleNormal="100" workbookViewId="0">
      <pane ySplit="5" topLeftCell="A13" activePane="bottomLeft" state="frozen"/>
      <selection pane="bottomLeft" activeCell="G20" sqref="G20"/>
    </sheetView>
  </sheetViews>
  <sheetFormatPr baseColWidth="10" defaultColWidth="0" defaultRowHeight="11.25" zeroHeight="1" x14ac:dyDescent="0.2"/>
  <cols>
    <col min="1" max="1" width="1.140625" style="59" customWidth="1"/>
    <col min="2" max="2" width="5.7109375" style="58" customWidth="1"/>
    <col min="3" max="3" width="6.5703125" style="58" customWidth="1"/>
    <col min="4" max="4" width="24.42578125" style="59" customWidth="1"/>
    <col min="5" max="6" width="28.7109375" style="59" customWidth="1"/>
    <col min="7" max="8" width="14.140625" style="59" customWidth="1"/>
    <col min="9" max="11" width="20.7109375" style="59" customWidth="1"/>
    <col min="12" max="12" width="0.85546875" style="59" customWidth="1"/>
    <col min="13" max="14" width="30.7109375" style="59" hidden="1" customWidth="1"/>
    <col min="15" max="16" width="16.28515625" style="59" hidden="1" customWidth="1"/>
    <col min="17" max="18" width="12.7109375" style="59" hidden="1" customWidth="1"/>
    <col min="19" max="20" width="15.5703125" style="59" hidden="1" customWidth="1"/>
    <col min="21" max="16384" width="11.42578125" style="59" hidden="1"/>
  </cols>
  <sheetData>
    <row r="1" spans="2:33" s="44" customFormat="1" ht="12.75" x14ac:dyDescent="0.2">
      <c r="B1" s="56"/>
      <c r="C1" s="56" t="s">
        <v>336</v>
      </c>
      <c r="N1" s="59"/>
      <c r="O1" s="59"/>
      <c r="P1" s="59"/>
      <c r="Q1" s="59"/>
      <c r="R1" s="59"/>
      <c r="S1" s="59"/>
      <c r="T1" s="59"/>
    </row>
    <row r="2" spans="2:33" s="44" customFormat="1" ht="15" customHeight="1" x14ac:dyDescent="0.2">
      <c r="B2" s="56"/>
      <c r="C2" s="56"/>
      <c r="J2" s="388" t="s">
        <v>91</v>
      </c>
      <c r="K2" s="388"/>
      <c r="N2" s="59"/>
      <c r="O2" s="59"/>
      <c r="P2" s="59"/>
      <c r="Q2" s="59"/>
      <c r="R2" s="59"/>
      <c r="S2" s="59"/>
      <c r="T2" s="59"/>
    </row>
    <row r="3" spans="2:33" s="44" customFormat="1" ht="12.75" customHeight="1" x14ac:dyDescent="0.2">
      <c r="B3" s="57"/>
      <c r="C3" s="364" t="str">
        <f>IF(OR('Allgemeine Angaben'!L8="",'Allgemeine Angaben'!L10=""),"Bitte füllen Sie die Angaben zum EndoProthetikZentrum im Tabellenblatt 'Allgemeine Angaben' vollständig aus.","Die Angaben beziehen sich auf das letzte Kalenderjahr vor dem Audit.")</f>
        <v>Bitte füllen Sie die Angaben zum EndoProthetikZentrum im Tabellenblatt 'Allgemeine Angaben' vollständig aus.</v>
      </c>
      <c r="D3" s="364"/>
      <c r="E3" s="364"/>
      <c r="F3" s="364"/>
      <c r="G3" s="364"/>
      <c r="H3" s="364"/>
      <c r="I3" s="364"/>
      <c r="J3" s="364"/>
      <c r="K3" s="364"/>
      <c r="L3" s="248"/>
      <c r="M3" s="248"/>
      <c r="N3" s="248"/>
      <c r="O3" s="248"/>
      <c r="P3" s="248"/>
      <c r="Q3" s="248"/>
      <c r="R3" s="248"/>
      <c r="S3" s="248"/>
      <c r="T3" s="248"/>
      <c r="U3" s="248"/>
      <c r="V3" s="248"/>
      <c r="W3" s="248"/>
      <c r="X3" s="248"/>
      <c r="Y3" s="248"/>
      <c r="Z3" s="248"/>
      <c r="AA3" s="248"/>
      <c r="AB3" s="248"/>
      <c r="AC3" s="248"/>
      <c r="AD3" s="248"/>
      <c r="AE3" s="248"/>
      <c r="AF3" s="248"/>
      <c r="AG3" s="248"/>
    </row>
    <row r="4" spans="2:33" ht="12" thickBot="1" x14ac:dyDescent="0.25"/>
    <row r="5" spans="2:33" ht="47.25" customHeight="1" thickBot="1" x14ac:dyDescent="0.25">
      <c r="B5" s="126" t="s">
        <v>307</v>
      </c>
      <c r="C5" s="126" t="s">
        <v>26</v>
      </c>
      <c r="D5" s="13" t="s">
        <v>308</v>
      </c>
      <c r="E5" s="124" t="s">
        <v>309</v>
      </c>
      <c r="F5" s="13" t="s">
        <v>863</v>
      </c>
      <c r="G5" s="13" t="s">
        <v>310</v>
      </c>
      <c r="H5" s="125" t="s">
        <v>3</v>
      </c>
      <c r="I5" s="2" t="s">
        <v>11</v>
      </c>
      <c r="J5" s="2" t="s">
        <v>81</v>
      </c>
      <c r="K5" s="2" t="s">
        <v>82</v>
      </c>
      <c r="M5" s="59" t="s">
        <v>135</v>
      </c>
      <c r="N5" s="59" t="s">
        <v>136</v>
      </c>
      <c r="O5" s="132" t="s">
        <v>118</v>
      </c>
      <c r="P5" s="132" t="s">
        <v>119</v>
      </c>
      <c r="Q5" s="132" t="s">
        <v>318</v>
      </c>
      <c r="R5" s="132" t="s">
        <v>319</v>
      </c>
      <c r="S5" s="132" t="s">
        <v>320</v>
      </c>
      <c r="T5" s="132" t="s">
        <v>321</v>
      </c>
    </row>
    <row r="6" spans="2:33" ht="26.25" thickBot="1" x14ac:dyDescent="0.25">
      <c r="B6" s="138">
        <v>1</v>
      </c>
      <c r="C6" s="138" t="s">
        <v>54</v>
      </c>
      <c r="D6" s="139" t="s">
        <v>62</v>
      </c>
      <c r="E6" s="139" t="str">
        <f>IF('Allgemeine Angaben'!$L$8="EPZ",M6,N6)</f>
        <v>mind. 1x jährlich</v>
      </c>
      <c r="F6" s="238" t="s">
        <v>864</v>
      </c>
      <c r="G6" s="145"/>
      <c r="H6" s="140" t="str">
        <f t="shared" ref="H6:H20" si="0">IF(G6="","Kennzahl unvollständig",IF(OR(AND(ISNUMBER(O6),G6&gt;O6),AND(ISNUMBER(P6),G6&lt;P6)),"Kennzahl nicht erfüllt",IF(AND(O6="",P6=""),"Kennzahl vollständig","Anforderung erfüllt")))</f>
        <v>Kennzahl unvollständig</v>
      </c>
      <c r="I6" s="214"/>
      <c r="J6" s="214"/>
      <c r="K6" s="215"/>
      <c r="M6" s="135" t="s">
        <v>905</v>
      </c>
      <c r="N6" s="135" t="s">
        <v>905</v>
      </c>
      <c r="O6" s="136" t="str">
        <f>IF(AND('Allgemeine Angaben'!$L$8="EPZ",ISNUMBER(Q6)),Q6,IF(AND('Allgemeine Angaben'!$L$8="EPZmax",ISNUMBER(S6)),S6,""))</f>
        <v/>
      </c>
      <c r="P6" s="136" t="str">
        <f>IF(AND('Allgemeine Angaben'!$L$8="EPZ",ISNUMBER(R6)),R6,IF(AND('Allgemeine Angaben'!$L$8="EPZmax",ISNUMBER(T6)),T6,""))</f>
        <v/>
      </c>
      <c r="Q6" s="135"/>
      <c r="R6" s="135">
        <v>1</v>
      </c>
      <c r="S6" s="135"/>
      <c r="T6" s="135">
        <v>1</v>
      </c>
    </row>
    <row r="7" spans="2:33" ht="26.25" thickBot="1" x14ac:dyDescent="0.25">
      <c r="B7" s="138">
        <v>2</v>
      </c>
      <c r="C7" s="514" t="s">
        <v>33</v>
      </c>
      <c r="D7" s="279" t="s">
        <v>311</v>
      </c>
      <c r="E7" s="139" t="str">
        <f>IF('Allgemeine Angaben'!$L$8="EPZ",M7,N7)</f>
        <v>-</v>
      </c>
      <c r="F7" s="241" t="s">
        <v>865</v>
      </c>
      <c r="G7" s="146"/>
      <c r="H7" s="140" t="str">
        <f t="shared" si="0"/>
        <v>Kennzahl unvollständig</v>
      </c>
      <c r="I7" s="216"/>
      <c r="J7" s="217"/>
      <c r="K7" s="216"/>
      <c r="M7" s="137" t="s">
        <v>312</v>
      </c>
      <c r="N7" s="137" t="s">
        <v>312</v>
      </c>
      <c r="O7" s="136" t="str">
        <f>IF(AND('Allgemeine Angaben'!$L$8="EPZ",ISNUMBER(Q7)),Q7,IF(AND('Allgemeine Angaben'!$L$8="EPZmax",ISNUMBER(S7)),S7,""))</f>
        <v/>
      </c>
      <c r="P7" s="136" t="str">
        <f>IF(AND('Allgemeine Angaben'!$L$8="EPZ",ISNUMBER(R7)),R7,IF(AND('Allgemeine Angaben'!$L$8="EPZmax",ISNUMBER(T7)),T7,""))</f>
        <v/>
      </c>
      <c r="Q7" s="137"/>
      <c r="R7" s="137"/>
      <c r="S7" s="137"/>
      <c r="T7" s="137"/>
    </row>
    <row r="8" spans="2:33" ht="26.25" thickBot="1" x14ac:dyDescent="0.25">
      <c r="B8" s="138">
        <v>3</v>
      </c>
      <c r="C8" s="515"/>
      <c r="D8" s="237" t="s">
        <v>859</v>
      </c>
      <c r="E8" s="139" t="str">
        <f>IF('Allgemeine Angaben'!$L$8="EPZ",M8,N8)</f>
        <v>-</v>
      </c>
      <c r="F8" s="241" t="s">
        <v>866</v>
      </c>
      <c r="G8" s="147"/>
      <c r="H8" s="140" t="str">
        <f t="shared" si="0"/>
        <v>Kennzahl unvollständig</v>
      </c>
      <c r="I8" s="216"/>
      <c r="J8" s="218"/>
      <c r="K8" s="219"/>
      <c r="M8" s="137" t="s">
        <v>312</v>
      </c>
      <c r="N8" s="137" t="s">
        <v>312</v>
      </c>
      <c r="O8" s="136" t="str">
        <f>IF(AND('Allgemeine Angaben'!$L$8="EPZ",ISNUMBER(Q8)),Q8,IF(AND('Allgemeine Angaben'!$L$8="EPZmax",ISNUMBER(S8)),S8,""))</f>
        <v/>
      </c>
      <c r="P8" s="136" t="str">
        <f>IF(AND('Allgemeine Angaben'!$L$8="EPZ",ISNUMBER(R8)),R8,IF(AND('Allgemeine Angaben'!$L$8="EPZmax",ISNUMBER(T8)),T8,""))</f>
        <v/>
      </c>
      <c r="Q8" s="137"/>
      <c r="R8" s="137"/>
      <c r="S8" s="137"/>
      <c r="T8" s="137"/>
    </row>
    <row r="9" spans="2:33" ht="26.25" thickBot="1" x14ac:dyDescent="0.25">
      <c r="B9" s="138">
        <v>4</v>
      </c>
      <c r="C9" s="278" t="s">
        <v>34</v>
      </c>
      <c r="D9" s="139" t="s">
        <v>27</v>
      </c>
      <c r="E9" s="139" t="str">
        <f>IF('Allgemeine Angaben'!$L$8="EPZ",M9,N9)</f>
        <v>mind. 1x monatlich mit Nachweis</v>
      </c>
      <c r="F9" s="242" t="s">
        <v>867</v>
      </c>
      <c r="G9" s="148"/>
      <c r="H9" s="140" t="str">
        <f t="shared" si="0"/>
        <v>Kennzahl unvollständig</v>
      </c>
      <c r="I9" s="216"/>
      <c r="J9" s="220"/>
      <c r="K9" s="216"/>
      <c r="M9" s="137" t="s">
        <v>906</v>
      </c>
      <c r="N9" s="137" t="s">
        <v>906</v>
      </c>
      <c r="O9" s="136" t="str">
        <f>IF(AND('Allgemeine Angaben'!$L$8="EPZ",ISNUMBER(Q9)),Q9,IF(AND('Allgemeine Angaben'!$L$8="EPZmax",ISNUMBER(S9)),S9,""))</f>
        <v/>
      </c>
      <c r="P9" s="136" t="str">
        <f>IF(AND('Allgemeine Angaben'!$L$8="EPZ",ISNUMBER(R9)),R9,IF(AND('Allgemeine Angaben'!$L$8="EPZmax",ISNUMBER(T9)),T9,""))</f>
        <v/>
      </c>
      <c r="Q9" s="137"/>
      <c r="R9" s="137">
        <v>1</v>
      </c>
      <c r="S9" s="137"/>
      <c r="T9" s="137">
        <v>1</v>
      </c>
    </row>
    <row r="10" spans="2:33" ht="26.25" thickBot="1" x14ac:dyDescent="0.25">
      <c r="B10" s="138">
        <v>5</v>
      </c>
      <c r="C10" s="514" t="s">
        <v>35</v>
      </c>
      <c r="D10" s="512" t="s">
        <v>28</v>
      </c>
      <c r="E10" s="141" t="str">
        <f>IF('Allgemeine Angaben'!$L$8="EPZ",M10,N10)</f>
        <v>mind. 1x wöchentlich Durchführung der Sprechstunde</v>
      </c>
      <c r="F10" s="235" t="s">
        <v>868</v>
      </c>
      <c r="G10" s="149"/>
      <c r="H10" s="140" t="str">
        <f t="shared" si="0"/>
        <v>Kennzahl unvollständig</v>
      </c>
      <c r="I10" s="216"/>
      <c r="J10" s="19"/>
      <c r="K10" s="19"/>
      <c r="M10" s="137" t="s">
        <v>907</v>
      </c>
      <c r="N10" s="137" t="s">
        <v>907</v>
      </c>
      <c r="O10" s="136" t="str">
        <f>IF(AND('Allgemeine Angaben'!$L$8="EPZ",ISNUMBER(Q10)),Q10,IF(AND('Allgemeine Angaben'!$L$8="EPZmax",ISNUMBER(S10)),S10,""))</f>
        <v/>
      </c>
      <c r="P10" s="136" t="str">
        <f>IF(AND('Allgemeine Angaben'!$L$8="EPZ",ISNUMBER(R10)),R10,IF(AND('Allgemeine Angaben'!$L$8="EPZmax",ISNUMBER(T10)),T10,""))</f>
        <v/>
      </c>
      <c r="Q10" s="137"/>
      <c r="R10" s="137">
        <v>1</v>
      </c>
      <c r="S10" s="137"/>
      <c r="T10" s="137">
        <v>1</v>
      </c>
    </row>
    <row r="11" spans="2:33" ht="26.25" thickBot="1" x14ac:dyDescent="0.25">
      <c r="B11" s="138">
        <v>6</v>
      </c>
      <c r="C11" s="516"/>
      <c r="D11" s="513"/>
      <c r="E11" s="141" t="str">
        <f>IF('Allgemeine Angaben'!$L$8="EPZ",M11,N11)</f>
        <v>&lt; 60 Minuten Wartezeit während der Sprechstunde</v>
      </c>
      <c r="F11" s="243" t="s">
        <v>1012</v>
      </c>
      <c r="G11" s="145"/>
      <c r="H11" s="140" t="str">
        <f t="shared" si="0"/>
        <v>Kennzahl unvollständig</v>
      </c>
      <c r="I11" s="216"/>
      <c r="J11" s="221"/>
      <c r="K11" s="19"/>
      <c r="M11" s="135" t="s">
        <v>137</v>
      </c>
      <c r="N11" s="135" t="s">
        <v>137</v>
      </c>
      <c r="O11" s="136" t="str">
        <f>IF(AND('Allgemeine Angaben'!$L$8="EPZ",ISNUMBER(Q11)),Q11,IF(AND('Allgemeine Angaben'!$L$8="EPZmax",ISNUMBER(S11)),S11,""))</f>
        <v/>
      </c>
      <c r="P11" s="136" t="str">
        <f>IF(AND('Allgemeine Angaben'!$L$8="EPZ",ISNUMBER(R11)),R11,IF(AND('Allgemeine Angaben'!$L$8="EPZmax",ISNUMBER(T11)),T11,""))</f>
        <v/>
      </c>
      <c r="Q11" s="135">
        <v>59</v>
      </c>
      <c r="R11" s="135"/>
      <c r="S11" s="135">
        <v>59</v>
      </c>
      <c r="T11" s="135"/>
    </row>
    <row r="12" spans="2:33" ht="115.5" thickBot="1" x14ac:dyDescent="0.25">
      <c r="B12" s="138">
        <v>9</v>
      </c>
      <c r="C12" s="278" t="s">
        <v>36</v>
      </c>
      <c r="D12" s="139" t="s">
        <v>29</v>
      </c>
      <c r="E12" s="139" t="str">
        <f>IF('Allgemeine Angaben'!$L$8="EPZ",M12,N12)</f>
        <v>mind. 2 Jahre Weiterbildungsbefugnis im Bereich Orthopädie und Unfallchirurgie außerhalb des Common Trunk 
oder 2 Jahre Weiterbildungsbefugnis Spezielle Orthopädische Chirurgie</v>
      </c>
      <c r="F12" s="279" t="s">
        <v>869</v>
      </c>
      <c r="G12" s="146"/>
      <c r="H12" s="140" t="str">
        <f t="shared" si="0"/>
        <v>Kennzahl unvollständig</v>
      </c>
      <c r="I12" s="216"/>
      <c r="J12" s="217"/>
      <c r="K12" s="216"/>
      <c r="M12" s="137" t="s">
        <v>910</v>
      </c>
      <c r="N12" s="137" t="s">
        <v>911</v>
      </c>
      <c r="O12" s="136" t="str">
        <f>IF(AND('Allgemeine Angaben'!$L$8="EPZ",ISNUMBER(Q12)),Q12,IF(AND('Allgemeine Angaben'!$L$8="EPZmax",ISNUMBER(S12)),S12,""))</f>
        <v/>
      </c>
      <c r="P12" s="136" t="str">
        <f>IF(AND('Allgemeine Angaben'!$L$8="EPZ",ISNUMBER(R12)),R12,IF(AND('Allgemeine Angaben'!$L$8="EPZmax",ISNUMBER(T12)),T12,""))</f>
        <v/>
      </c>
      <c r="Q12" s="137"/>
      <c r="R12" s="137">
        <v>1</v>
      </c>
      <c r="S12" s="137"/>
      <c r="T12" s="137">
        <v>2</v>
      </c>
    </row>
    <row r="13" spans="2:33" ht="51.75" thickBot="1" x14ac:dyDescent="0.25">
      <c r="B13" s="138">
        <v>10</v>
      </c>
      <c r="C13" s="278" t="s">
        <v>37</v>
      </c>
      <c r="D13" s="139" t="s">
        <v>30</v>
      </c>
      <c r="E13" s="141" t="str">
        <f>IF('Allgemeine Angaben'!$L$8="EPZ",M14,N14)</f>
        <v>mind. 1x jährlich</v>
      </c>
      <c r="F13" s="238" t="s">
        <v>862</v>
      </c>
      <c r="G13" s="148"/>
      <c r="H13" s="140" t="str">
        <f t="shared" si="0"/>
        <v>Kennzahl unvollständig</v>
      </c>
      <c r="I13" s="216"/>
      <c r="J13" s="220"/>
      <c r="K13" s="215"/>
      <c r="M13" s="137" t="s">
        <v>905</v>
      </c>
      <c r="N13" s="137" t="s">
        <v>905</v>
      </c>
      <c r="O13" s="136" t="str">
        <f>IF(AND('Allgemeine Angaben'!$L$8="EPZ",ISNUMBER(Q13)),Q13,IF(AND('Allgemeine Angaben'!$L$8="EPZmax",ISNUMBER(S13)),S13,""))</f>
        <v/>
      </c>
      <c r="P13" s="136" t="str">
        <f>IF(AND('Allgemeine Angaben'!$L$8="EPZ",ISNUMBER(R13)),R13,IF(AND('Allgemeine Angaben'!$L$8="EPZmax",ISNUMBER(T13)),T13,""))</f>
        <v/>
      </c>
      <c r="Q13" s="137"/>
      <c r="R13" s="137">
        <v>1</v>
      </c>
      <c r="S13" s="137"/>
      <c r="T13" s="137">
        <v>1</v>
      </c>
    </row>
    <row r="14" spans="2:33" ht="51.75" thickBot="1" x14ac:dyDescent="0.25">
      <c r="B14" s="138">
        <v>11</v>
      </c>
      <c r="C14" s="278" t="s">
        <v>38</v>
      </c>
      <c r="D14" s="139" t="s">
        <v>31</v>
      </c>
      <c r="E14" s="139" t="str">
        <f>IF('Allgemeine Angaben'!$L$8="EPZ",M14,N14)</f>
        <v>mind. 1x jährlich</v>
      </c>
      <c r="F14" s="238" t="s">
        <v>862</v>
      </c>
      <c r="G14" s="148"/>
      <c r="H14" s="140" t="str">
        <f t="shared" si="0"/>
        <v>Kennzahl unvollständig</v>
      </c>
      <c r="I14" s="216"/>
      <c r="J14" s="220"/>
      <c r="K14" s="215"/>
      <c r="M14" s="137" t="s">
        <v>905</v>
      </c>
      <c r="N14" s="137" t="s">
        <v>905</v>
      </c>
      <c r="O14" s="136" t="str">
        <f>IF(AND('Allgemeine Angaben'!$L$8="EPZ",ISNUMBER(Q14)),Q14,IF(AND('Allgemeine Angaben'!$L$8="EPZmax",ISNUMBER(S14)),S14,""))</f>
        <v/>
      </c>
      <c r="P14" s="136" t="str">
        <f>IF(AND('Allgemeine Angaben'!$L$8="EPZ",ISNUMBER(R14)),R14,IF(AND('Allgemeine Angaben'!$L$8="EPZmax",ISNUMBER(T14)),T14,""))</f>
        <v/>
      </c>
      <c r="Q14" s="137"/>
      <c r="R14" s="137">
        <v>1</v>
      </c>
      <c r="S14" s="137"/>
      <c r="T14" s="137">
        <v>1</v>
      </c>
    </row>
    <row r="15" spans="2:33" ht="39" thickBot="1" x14ac:dyDescent="0.25">
      <c r="B15" s="138">
        <v>12</v>
      </c>
      <c r="C15" s="142" t="s">
        <v>40</v>
      </c>
      <c r="D15" s="238" t="s">
        <v>921</v>
      </c>
      <c r="E15" s="141" t="str">
        <f>IF('Allgemeine Angaben'!$L$8="EPZ",M15,N15)</f>
        <v>mind. 1x pro Jahr (über mind. 4 Wochen)</v>
      </c>
      <c r="F15" s="238" t="s">
        <v>870</v>
      </c>
      <c r="G15" s="146"/>
      <c r="H15" s="140" t="str">
        <f t="shared" si="0"/>
        <v>Kennzahl unvollständig</v>
      </c>
      <c r="I15" s="216"/>
      <c r="J15" s="217"/>
      <c r="K15" s="216"/>
      <c r="M15" s="137" t="s">
        <v>337</v>
      </c>
      <c r="N15" s="137" t="s">
        <v>337</v>
      </c>
      <c r="O15" s="136" t="str">
        <f>IF(AND('Allgemeine Angaben'!$L$8="EPZ",ISNUMBER(Q15)),Q15,IF(AND('Allgemeine Angaben'!$L$8="EPZmax",ISNUMBER(S15)),S15,""))</f>
        <v/>
      </c>
      <c r="P15" s="136" t="str">
        <f>IF(AND('Allgemeine Angaben'!$L$8="EPZ",ISNUMBER(R15)),R15,IF(AND('Allgemeine Angaben'!$L$8="EPZmax",ISNUMBER(T15)),T15,""))</f>
        <v/>
      </c>
      <c r="Q15" s="137"/>
      <c r="R15" s="137">
        <v>1</v>
      </c>
      <c r="S15" s="137"/>
      <c r="T15" s="137">
        <v>1</v>
      </c>
    </row>
    <row r="16" spans="2:33" ht="39" thickBot="1" x14ac:dyDescent="0.25">
      <c r="B16" s="138">
        <v>13</v>
      </c>
      <c r="C16" s="142" t="s">
        <v>39</v>
      </c>
      <c r="D16" s="238" t="s">
        <v>909</v>
      </c>
      <c r="E16" s="362" t="s">
        <v>1082</v>
      </c>
      <c r="F16" s="238" t="s">
        <v>871</v>
      </c>
      <c r="G16" s="145"/>
      <c r="H16" s="140" t="str">
        <f t="shared" si="0"/>
        <v>Kennzahl unvollständig</v>
      </c>
      <c r="I16" s="216"/>
      <c r="J16" s="214"/>
      <c r="K16" s="222"/>
      <c r="M16" s="137" t="s">
        <v>312</v>
      </c>
      <c r="N16" s="137" t="s">
        <v>312</v>
      </c>
      <c r="O16" s="136" t="str">
        <f>IF(AND('Allgemeine Angaben'!$L$8="EPZ",ISNUMBER(Q16)),Q16,IF(AND('Allgemeine Angaben'!$L$8="EPZmax",ISNUMBER(S16)),S16,""))</f>
        <v/>
      </c>
      <c r="P16" s="136" t="str">
        <f>IF(AND('Allgemeine Angaben'!$L$8="EPZ",ISNUMBER(R16)),R16,IF(AND('Allgemeine Angaben'!$L$8="EPZmax",ISNUMBER(T16)),T16,""))</f>
        <v/>
      </c>
      <c r="Q16" s="137"/>
      <c r="R16" s="137"/>
      <c r="S16" s="137"/>
      <c r="T16" s="137"/>
    </row>
    <row r="17" spans="2:20" ht="39" thickBot="1" x14ac:dyDescent="0.25">
      <c r="B17" s="138">
        <v>14</v>
      </c>
      <c r="C17" s="142" t="s">
        <v>60</v>
      </c>
      <c r="D17" s="238" t="s">
        <v>904</v>
      </c>
      <c r="E17" s="139" t="str">
        <f>IF('Allgemeine Angaben'!$L$8="EPZ",M17,N17)</f>
        <v>Meldungen</v>
      </c>
      <c r="F17" s="242" t="s">
        <v>872</v>
      </c>
      <c r="G17" s="148"/>
      <c r="H17" s="140" t="str">
        <f t="shared" si="0"/>
        <v>Kennzahl unvollständig</v>
      </c>
      <c r="I17" s="216"/>
      <c r="J17" s="220"/>
      <c r="K17" s="215"/>
      <c r="M17" s="137" t="s">
        <v>873</v>
      </c>
      <c r="N17" s="137" t="s">
        <v>873</v>
      </c>
      <c r="O17" s="136" t="str">
        <f>IF(AND('Allgemeine Angaben'!$L$8="EPZ",ISNUMBER(Q17)),Q17,IF(AND('Allgemeine Angaben'!$L$8="EPZmax",ISNUMBER(S17)),S17,""))</f>
        <v/>
      </c>
      <c r="P17" s="136" t="str">
        <f>IF(AND('Allgemeine Angaben'!$L$8="EPZ",ISNUMBER(R17)),R17,IF(AND('Allgemeine Angaben'!$L$8="EPZmax",ISNUMBER(T17)),T17,""))</f>
        <v/>
      </c>
      <c r="Q17" s="137"/>
      <c r="R17" s="137"/>
      <c r="S17" s="137"/>
      <c r="T17" s="137"/>
    </row>
    <row r="18" spans="2:20" ht="26.25" thickBot="1" x14ac:dyDescent="0.25">
      <c r="B18" s="138">
        <v>15</v>
      </c>
      <c r="C18" s="359" t="s">
        <v>1079</v>
      </c>
      <c r="D18" s="238" t="s">
        <v>1080</v>
      </c>
      <c r="E18" s="360" t="s">
        <v>1082</v>
      </c>
      <c r="F18" s="242" t="s">
        <v>1083</v>
      </c>
      <c r="G18" s="361"/>
      <c r="H18" s="140" t="str">
        <f t="shared" si="0"/>
        <v>Kennzahl unvollständig</v>
      </c>
      <c r="I18" s="216"/>
      <c r="J18" s="220"/>
      <c r="K18" s="215"/>
      <c r="M18" s="137" t="s">
        <v>312</v>
      </c>
      <c r="N18" s="137" t="s">
        <v>312</v>
      </c>
      <c r="O18" s="136"/>
      <c r="P18" s="136"/>
      <c r="Q18" s="137"/>
      <c r="R18" s="137"/>
      <c r="S18" s="137"/>
      <c r="T18" s="137"/>
    </row>
    <row r="19" spans="2:20" ht="26.25" thickBot="1" x14ac:dyDescent="0.25">
      <c r="B19" s="138">
        <v>16</v>
      </c>
      <c r="C19" s="359" t="s">
        <v>1079</v>
      </c>
      <c r="D19" s="238" t="s">
        <v>1081</v>
      </c>
      <c r="E19" s="360" t="s">
        <v>1082</v>
      </c>
      <c r="F19" s="242" t="s">
        <v>1083</v>
      </c>
      <c r="G19" s="361"/>
      <c r="H19" s="140" t="str">
        <f t="shared" si="0"/>
        <v>Kennzahl unvollständig</v>
      </c>
      <c r="I19" s="216"/>
      <c r="J19" s="220"/>
      <c r="K19" s="215"/>
      <c r="M19" s="137" t="s">
        <v>312</v>
      </c>
      <c r="N19" s="137" t="s">
        <v>312</v>
      </c>
      <c r="O19" s="136"/>
      <c r="P19" s="136"/>
      <c r="Q19" s="137"/>
      <c r="R19" s="137"/>
      <c r="S19" s="137"/>
      <c r="T19" s="137"/>
    </row>
    <row r="20" spans="2:20" ht="51.75" thickBot="1" x14ac:dyDescent="0.25">
      <c r="B20" s="143">
        <v>17</v>
      </c>
      <c r="C20" s="144" t="s">
        <v>61</v>
      </c>
      <c r="D20" s="141" t="s">
        <v>313</v>
      </c>
      <c r="E20" s="141" t="str">
        <f>IF('Allgemeine Angaben'!$L$8="EPZ",M20,N20)</f>
        <v>nicht gemeldete Patienten</v>
      </c>
      <c r="F20" s="241" t="s">
        <v>930</v>
      </c>
      <c r="G20" s="146"/>
      <c r="H20" s="140" t="str">
        <f t="shared" si="0"/>
        <v>Kennzahl unvollständig</v>
      </c>
      <c r="I20" s="216"/>
      <c r="J20" s="223"/>
      <c r="K20" s="19"/>
      <c r="M20" s="137" t="s">
        <v>908</v>
      </c>
      <c r="N20" s="137" t="s">
        <v>908</v>
      </c>
      <c r="O20" s="136" t="str">
        <f>IF(AND('Allgemeine Angaben'!$L$8="EPZ",ISNUMBER(Q20)),Q20,IF(AND('Allgemeine Angaben'!$L$8="EPZmax",ISNUMBER(S20)),S20,""))</f>
        <v/>
      </c>
      <c r="P20" s="136" t="str">
        <f>IF(AND('Allgemeine Angaben'!$L$8="EPZ",ISNUMBER(R20)),R20,IF(AND('Allgemeine Angaben'!$L$8="EPZmax",ISNUMBER(T20)),T20,""))</f>
        <v/>
      </c>
      <c r="Q20" s="137"/>
      <c r="R20" s="137"/>
      <c r="S20" s="137"/>
      <c r="T20" s="137"/>
    </row>
    <row r="21" spans="2:20" x14ac:dyDescent="0.2"/>
    <row r="22" spans="2:20" ht="11.25" hidden="1" customHeight="1" x14ac:dyDescent="0.2"/>
    <row r="23" spans="2:20" ht="12" hidden="1" customHeight="1" x14ac:dyDescent="0.2"/>
    <row r="24" spans="2:20" ht="11.25" hidden="1" customHeight="1" x14ac:dyDescent="0.2"/>
    <row r="25" spans="2:20" ht="11.25" hidden="1" customHeight="1" x14ac:dyDescent="0.2"/>
    <row r="26" spans="2:20" ht="11.25" hidden="1" customHeight="1" x14ac:dyDescent="0.2"/>
    <row r="27" spans="2:20" ht="11.25" hidden="1" customHeight="1" x14ac:dyDescent="0.2"/>
    <row r="28" spans="2:20" ht="11.25" hidden="1" customHeight="1" x14ac:dyDescent="0.2"/>
    <row r="29" spans="2:20" ht="11.25" hidden="1" customHeight="1" x14ac:dyDescent="0.2"/>
    <row r="30" spans="2:20" ht="11.25" hidden="1" customHeight="1" x14ac:dyDescent="0.2"/>
    <row r="31" spans="2:20" ht="11.25" hidden="1" customHeight="1" x14ac:dyDescent="0.2"/>
    <row r="32" spans="2:20" ht="11.25" hidden="1" customHeight="1" x14ac:dyDescent="0.2"/>
    <row r="33" ht="11.25" hidden="1" customHeight="1" x14ac:dyDescent="0.2"/>
    <row r="34" ht="11.25" hidden="1" customHeight="1" x14ac:dyDescent="0.2"/>
    <row r="35" ht="11.25" hidden="1" customHeight="1" x14ac:dyDescent="0.2"/>
    <row r="36" ht="11.25" hidden="1" customHeight="1" x14ac:dyDescent="0.2"/>
    <row r="37" ht="11.25" hidden="1" customHeight="1" x14ac:dyDescent="0.2"/>
    <row r="38" ht="11.25" hidden="1" customHeight="1" x14ac:dyDescent="0.2"/>
    <row r="39" ht="11.25" hidden="1" customHeight="1" x14ac:dyDescent="0.2"/>
    <row r="40" ht="11.25" hidden="1" customHeight="1" x14ac:dyDescent="0.2"/>
    <row r="41" ht="11.25" hidden="1" customHeight="1" x14ac:dyDescent="0.2"/>
    <row r="42" ht="11.25" hidden="1" customHeight="1" x14ac:dyDescent="0.2"/>
    <row r="43" ht="11.25" hidden="1" customHeight="1" x14ac:dyDescent="0.2"/>
    <row r="44" ht="11.25" hidden="1" customHeight="1" x14ac:dyDescent="0.2"/>
    <row r="45" ht="11.25" hidden="1" customHeight="1" x14ac:dyDescent="0.2"/>
    <row r="46" ht="11.25" hidden="1" customHeight="1" x14ac:dyDescent="0.2"/>
    <row r="47" ht="11.25" hidden="1" customHeight="1" x14ac:dyDescent="0.2"/>
    <row r="48" ht="11.25" hidden="1" customHeight="1" x14ac:dyDescent="0.2"/>
    <row r="49" ht="11.25" hidden="1" customHeight="1" x14ac:dyDescent="0.2"/>
    <row r="50" ht="11.25" hidden="1" customHeight="1" x14ac:dyDescent="0.2"/>
    <row r="51" ht="11.25" hidden="1" customHeight="1" x14ac:dyDescent="0.2"/>
    <row r="52" ht="11.25" hidden="1" customHeight="1" x14ac:dyDescent="0.2"/>
    <row r="53" ht="11.25" hidden="1" customHeight="1" x14ac:dyDescent="0.2"/>
    <row r="54" ht="11.25" hidden="1" customHeight="1" x14ac:dyDescent="0.2"/>
    <row r="55" ht="11.25" hidden="1" customHeight="1" x14ac:dyDescent="0.2"/>
    <row r="56" ht="11.25" hidden="1" customHeight="1" x14ac:dyDescent="0.2"/>
    <row r="57" ht="11.25" hidden="1" customHeight="1" x14ac:dyDescent="0.2"/>
    <row r="58" ht="11.25" hidden="1" customHeight="1" x14ac:dyDescent="0.2"/>
    <row r="59" ht="11.25" hidden="1" customHeight="1" x14ac:dyDescent="0.2"/>
    <row r="60" ht="11.25" hidden="1" customHeight="1" x14ac:dyDescent="0.2"/>
    <row r="61" ht="11.25" hidden="1" customHeight="1" x14ac:dyDescent="0.2"/>
    <row r="62" ht="11.25" hidden="1" customHeight="1" x14ac:dyDescent="0.2"/>
    <row r="63" ht="11.25" hidden="1" customHeight="1" x14ac:dyDescent="0.2"/>
    <row r="64" ht="11.25" hidden="1" customHeight="1" x14ac:dyDescent="0.2"/>
    <row r="65" ht="11.25" hidden="1" customHeight="1" x14ac:dyDescent="0.2"/>
    <row r="66" ht="11.25" hidden="1" customHeight="1" x14ac:dyDescent="0.2"/>
    <row r="67" ht="11.25" hidden="1" customHeight="1" x14ac:dyDescent="0.2"/>
    <row r="68" ht="11.25" hidden="1" customHeight="1" x14ac:dyDescent="0.2"/>
    <row r="69" ht="11.25" hidden="1" customHeight="1" x14ac:dyDescent="0.2"/>
    <row r="70" ht="11.25" hidden="1" customHeight="1" x14ac:dyDescent="0.2"/>
    <row r="71" ht="11.25" hidden="1" customHeight="1" x14ac:dyDescent="0.2"/>
    <row r="72" ht="11.25" hidden="1" customHeight="1" x14ac:dyDescent="0.2"/>
    <row r="73" ht="11.25" hidden="1" customHeight="1" x14ac:dyDescent="0.2"/>
    <row r="74" ht="11.25" hidden="1" customHeight="1" x14ac:dyDescent="0.2"/>
    <row r="75" ht="11.25" hidden="1" customHeight="1" x14ac:dyDescent="0.2"/>
    <row r="76" ht="11.25" hidden="1" customHeight="1" x14ac:dyDescent="0.2"/>
    <row r="77" ht="11.25" hidden="1" customHeight="1" x14ac:dyDescent="0.2"/>
    <row r="78" ht="11.25" hidden="1" customHeight="1" x14ac:dyDescent="0.2"/>
    <row r="79" ht="11.25" hidden="1" customHeight="1" x14ac:dyDescent="0.2"/>
    <row r="80" ht="11.25" hidden="1" customHeight="1" x14ac:dyDescent="0.2"/>
    <row r="81" ht="11.25" hidden="1" customHeight="1" x14ac:dyDescent="0.2"/>
    <row r="82" ht="11.25" hidden="1" customHeight="1" x14ac:dyDescent="0.2"/>
    <row r="83" ht="11.25" hidden="1" customHeight="1" x14ac:dyDescent="0.2"/>
    <row r="84" ht="11.25" hidden="1" customHeight="1" x14ac:dyDescent="0.2"/>
    <row r="85" ht="11.25" hidden="1" customHeight="1" x14ac:dyDescent="0.2"/>
    <row r="86" ht="11.25" hidden="1" customHeight="1" x14ac:dyDescent="0.2"/>
    <row r="87" ht="11.25" hidden="1" customHeight="1" x14ac:dyDescent="0.2"/>
    <row r="88" ht="11.25" hidden="1" customHeight="1" x14ac:dyDescent="0.2"/>
    <row r="89" ht="11.25" hidden="1" customHeight="1" x14ac:dyDescent="0.2"/>
    <row r="90" ht="11.25" hidden="1" customHeight="1" x14ac:dyDescent="0.2"/>
    <row r="91" ht="11.25" hidden="1" customHeight="1" x14ac:dyDescent="0.2"/>
    <row r="92" ht="11.25" hidden="1" customHeight="1" x14ac:dyDescent="0.2"/>
    <row r="93" ht="11.25" hidden="1" customHeight="1" x14ac:dyDescent="0.2"/>
    <row r="94" ht="11.25" hidden="1" customHeight="1" x14ac:dyDescent="0.2"/>
    <row r="95" ht="11.25" hidden="1" customHeight="1" x14ac:dyDescent="0.2"/>
    <row r="96" ht="11.25" hidden="1" customHeight="1" x14ac:dyDescent="0.2"/>
    <row r="97" ht="11.25" hidden="1" customHeight="1" x14ac:dyDescent="0.2"/>
    <row r="98" ht="11.25" hidden="1" customHeight="1" x14ac:dyDescent="0.2"/>
    <row r="99" ht="11.25" hidden="1" customHeight="1" x14ac:dyDescent="0.2"/>
    <row r="100" ht="11.25" hidden="1" customHeight="1" x14ac:dyDescent="0.2"/>
    <row r="101" ht="11.25" hidden="1" customHeight="1" x14ac:dyDescent="0.2"/>
    <row r="102" ht="11.25" hidden="1" customHeight="1" x14ac:dyDescent="0.2"/>
    <row r="103" ht="11.25" hidden="1" customHeight="1" x14ac:dyDescent="0.2"/>
    <row r="104" ht="11.25" hidden="1" customHeight="1" x14ac:dyDescent="0.2"/>
    <row r="513" x14ac:dyDescent="0.2"/>
    <row r="514" x14ac:dyDescent="0.2"/>
    <row r="523" x14ac:dyDescent="0.2"/>
  </sheetData>
  <sheetProtection algorithmName="SHA-512" hashValue="KmX31y7k8I+DlX6mIaKhNXtebZ1HbfdomFA3Ltyd3cXAcpVGxeLDX8VBhSQruXI7y6Jq+bcky40n2Z8ogoSzxQ==" saltValue="SdMo4eIDRUh5gWUEkQdG5g==" spinCount="100000" sheet="1" selectLockedCells="1"/>
  <mergeCells count="5">
    <mergeCell ref="J2:K2"/>
    <mergeCell ref="D10:D11"/>
    <mergeCell ref="C7:C8"/>
    <mergeCell ref="C10:C11"/>
    <mergeCell ref="C3:K3"/>
  </mergeCells>
  <conditionalFormatting sqref="C3 L3:AG3">
    <cfRule type="containsText" dxfId="34" priority="2" operator="containsText" text="Bitte füllen Sie die Angaben zum EndoProthetikZentrum im Tabellenblatt 'Allgemeine Angaben' vollständig aus.">
      <formula>NOT(ISERROR(SEARCH("Bitte füllen Sie die Angaben zum EndoProthetikZentrum im Tabellenblatt 'Allgemeine Angaben' vollständig aus.",C3)))</formula>
    </cfRule>
  </conditionalFormatting>
  <conditionalFormatting sqref="G6:G20">
    <cfRule type="containsBlanks" dxfId="33" priority="1">
      <formula>LEN(TRIM(G6))=0</formula>
    </cfRule>
  </conditionalFormatting>
  <conditionalFormatting sqref="H6:H20">
    <cfRule type="cellIs" dxfId="32" priority="38" operator="equal">
      <formula>"Kennzahl nicht erfüllt"</formula>
    </cfRule>
    <cfRule type="cellIs" dxfId="31" priority="39" operator="equal">
      <formula>"Kennzahl unvollständig"</formula>
    </cfRule>
  </conditionalFormatting>
  <conditionalFormatting sqref="I6:I20">
    <cfRule type="expression" dxfId="30" priority="3">
      <formula>AND(I6="",OR(H6="Kennzahl nicht erfüllt",H6="Kennzahl unvollständig"))</formula>
    </cfRule>
  </conditionalFormatting>
  <dataValidations count="3">
    <dataValidation type="whole" operator="greaterThanOrEqual" allowBlank="1" showInputMessage="1" showErrorMessage="1" error="Eingabe einer ganzen Zahl." sqref="G6:G17 G20" xr:uid="{00000000-0002-0000-0400-000000000000}">
      <formula1>0</formula1>
    </dataValidation>
    <dataValidation type="textLength" operator="lessThanOrEqual" allowBlank="1" showInputMessage="1" showErrorMessage="1" error="Textlänge ist auf 1000 Zeichen begrenzt." sqref="I6:K20" xr:uid="{00000000-0002-0000-0400-000001000000}">
      <formula1>1000</formula1>
    </dataValidation>
    <dataValidation type="decimal" operator="greaterThanOrEqual" allowBlank="1" showInputMessage="1" showErrorMessage="1" error="Eingabe einer ganzen Zahl." sqref="G18:G19" xr:uid="{386A2041-4DBC-4FD9-92A8-DE6562E2EEC2}">
      <formula1>0</formula1>
    </dataValidation>
  </dataValidations>
  <hyperlinks>
    <hyperlink ref="C9" location="_2.5.3" display="2.5.3" xr:uid="{00000000-0004-0000-0400-000000000000}"/>
    <hyperlink ref="C12" location="_2.8" display="2.8" xr:uid="{00000000-0004-0000-0400-000001000000}"/>
    <hyperlink ref="C13" location="_3.1.1" display="3.1.1" xr:uid="{00000000-0004-0000-0400-000002000000}"/>
    <hyperlink ref="C14" location="_3.1.2" display="3.1.2" xr:uid="{00000000-0004-0000-0400-000003000000}"/>
    <hyperlink ref="C17" location="_3.2.11" display="3.2.11" xr:uid="{00000000-0004-0000-0400-000004000000}"/>
    <hyperlink ref="C20" location="_3.2.11" display="3.2.11" xr:uid="{00000000-0004-0000-0400-000005000000}"/>
    <hyperlink ref="J2" location="Inhalt!A1" display="zurück zum Inhaltsverzeichnis" xr:uid="{00000000-0004-0000-0400-000006000000}"/>
    <hyperlink ref="J2:K2" location="'Vorwort &amp; Inhaltsverzeichnis'!C43" display="zurück zum Inhaltsverzeichnis" xr:uid="{00000000-0004-0000-0400-000007000000}"/>
  </hyperlinks>
  <pageMargins left="0.25" right="0.25" top="0.75" bottom="0.75" header="0.3" footer="0.3"/>
  <pageSetup paperSize="9" scale="78" fitToHeight="0" orientation="landscape" r:id="rId1"/>
  <ignoredErrors>
    <ignoredError sqref="C13 C21:C104 C20 C6 C7 C9 C12 C14 C15 C17:C19 C10 C16" twoDigitTextYear="1"/>
    <ignoredError sqref="E13"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0">
    <pageSetUpPr fitToPage="1"/>
  </sheetPr>
  <dimension ref="A1:S249"/>
  <sheetViews>
    <sheetView showGridLines="0" zoomScaleNormal="100" workbookViewId="0">
      <selection activeCell="F19" sqref="F19"/>
    </sheetView>
  </sheetViews>
  <sheetFormatPr baseColWidth="10" defaultColWidth="0" defaultRowHeight="12.75" zeroHeight="1" x14ac:dyDescent="0.2"/>
  <cols>
    <col min="1" max="1" width="1.42578125" style="44" customWidth="1"/>
    <col min="2" max="2" width="5.7109375" style="44" hidden="1" customWidth="1"/>
    <col min="3" max="3" width="37.140625" style="9" customWidth="1"/>
    <col min="4" max="5" width="29" style="9" customWidth="1"/>
    <col min="6" max="8" width="10.7109375" style="11" customWidth="1"/>
    <col min="9" max="9" width="13.7109375" style="11" customWidth="1"/>
    <col min="10" max="12" width="20.7109375" style="9" customWidth="1"/>
    <col min="13" max="13" width="0.85546875" style="44" customWidth="1"/>
    <col min="14" max="16384" width="10.85546875" style="44" hidden="1"/>
  </cols>
  <sheetData>
    <row r="1" spans="1:12" x14ac:dyDescent="0.2">
      <c r="A1" s="60"/>
      <c r="B1" s="60"/>
      <c r="C1" s="60"/>
      <c r="D1" s="60"/>
      <c r="E1" s="60"/>
      <c r="F1" s="62"/>
      <c r="G1" s="62"/>
      <c r="H1" s="62"/>
      <c r="I1" s="62"/>
      <c r="J1" s="60"/>
      <c r="K1" s="60"/>
      <c r="L1" s="60"/>
    </row>
    <row r="2" spans="1:12" x14ac:dyDescent="0.2">
      <c r="C2" s="224" t="s">
        <v>6</v>
      </c>
      <c r="D2" s="44"/>
      <c r="E2" s="44"/>
      <c r="F2" s="45"/>
      <c r="G2" s="45"/>
      <c r="H2" s="45"/>
      <c r="I2" s="45"/>
      <c r="J2" s="333" t="s">
        <v>91</v>
      </c>
      <c r="K2" s="44"/>
      <c r="L2" s="44"/>
    </row>
    <row r="3" spans="1:12" x14ac:dyDescent="0.2">
      <c r="C3" s="224"/>
      <c r="D3" s="44"/>
      <c r="E3" s="44"/>
      <c r="F3" s="45"/>
      <c r="G3" s="45"/>
      <c r="H3" s="45"/>
      <c r="I3" s="45"/>
      <c r="J3" s="267"/>
      <c r="K3" s="44"/>
      <c r="L3" s="44"/>
    </row>
    <row r="4" spans="1:12" x14ac:dyDescent="0.2">
      <c r="C4" s="367" t="s">
        <v>367</v>
      </c>
      <c r="D4" s="526"/>
      <c r="E4" s="526"/>
      <c r="F4" s="526"/>
      <c r="G4" s="526"/>
      <c r="H4" s="526"/>
      <c r="I4" s="526"/>
      <c r="J4" s="267"/>
      <c r="K4" s="44"/>
      <c r="L4" s="44"/>
    </row>
    <row r="5" spans="1:12" ht="12.75" customHeight="1" x14ac:dyDescent="0.2">
      <c r="C5" s="527" t="str">
        <f>IF('Allgemeine Angaben'!L12=Hilfstabelle!B28,"Bei der Erstzertifizierung müssen die Indikatoren für einen Zeitraum von 3 Monaten rückwirkend nachgewiesen werden.","Die Indikatoren müssen für ein komplettes Kalenderjahr nachgewiesen werden (z. B. Auditjahr 2021 - Datenjahr 2020).")</f>
        <v>Die Indikatoren müssen für ein komplettes Kalenderjahr nachgewiesen werden (z. B. Auditjahr 2021 - Datenjahr 2020).</v>
      </c>
      <c r="D5" s="527"/>
      <c r="E5" s="527"/>
      <c r="F5" s="527"/>
      <c r="G5" s="527"/>
      <c r="H5" s="527"/>
      <c r="I5" s="527"/>
      <c r="J5" s="527"/>
      <c r="K5" s="527"/>
      <c r="L5" s="44"/>
    </row>
    <row r="6" spans="1:12" x14ac:dyDescent="0.2">
      <c r="C6" s="336" t="s">
        <v>989</v>
      </c>
      <c r="D6" s="334"/>
      <c r="E6" s="334"/>
      <c r="F6" s="334"/>
      <c r="G6" s="334"/>
      <c r="H6" s="334"/>
      <c r="I6" s="334"/>
      <c r="J6" s="334"/>
      <c r="K6" s="334"/>
      <c r="L6" s="44"/>
    </row>
    <row r="7" spans="1:12" ht="13.5" thickBot="1" x14ac:dyDescent="0.25">
      <c r="C7" s="224"/>
      <c r="D7" s="44"/>
      <c r="E7" s="44"/>
      <c r="F7" s="45"/>
      <c r="G7" s="45"/>
      <c r="H7" s="45"/>
      <c r="I7" s="45"/>
      <c r="J7" s="267"/>
      <c r="K7" s="44"/>
      <c r="L7" s="44"/>
    </row>
    <row r="8" spans="1:12" ht="13.5" customHeight="1" thickBot="1" x14ac:dyDescent="0.25">
      <c r="C8" s="180" t="str">
        <f>IF('Allgemeine Angaben'!L12=Hilfstabelle!B28,"Zeitraum der eingegebenen Daten (mind. 3 Monate):","Kalenderjahr der eingegebenen Daten:")</f>
        <v>Kalenderjahr der eingegebenen Daten:</v>
      </c>
      <c r="D8" s="77"/>
      <c r="E8" s="44"/>
      <c r="F8" s="193">
        <f>IF('Allgemeine Angaben'!L12=Hilfstabelle!B28,"",'Allgemeine Angaben'!Text10)</f>
        <v>0</v>
      </c>
      <c r="G8" s="62"/>
      <c r="H8" s="231"/>
      <c r="I8" s="45"/>
      <c r="J8" s="349" t="s">
        <v>1013</v>
      </c>
      <c r="K8" s="185"/>
      <c r="L8" s="185"/>
    </row>
    <row r="9" spans="1:12" ht="13.5" thickBot="1" x14ac:dyDescent="0.25">
      <c r="C9" s="224"/>
      <c r="D9" s="44"/>
      <c r="E9" s="44"/>
      <c r="F9" s="45"/>
      <c r="G9" s="45"/>
      <c r="H9" s="45"/>
      <c r="I9" s="45"/>
      <c r="J9" s="350">
        <f>COUNTIF(I19:I63,"Indikator unvollständig")+COUNTIF(I19:I63,"Eingabe nicht korrekt")+COUNTIF(I19:I63,"Bewertung nicht möglich")</f>
        <v>45</v>
      </c>
      <c r="K9" s="523" t="str">
        <f>IF(J9&gt;0,"Bitte vervollständigen bzw. kontrollieren Sie die Eingaben.",IF(J10&gt;0,"Die Eingaben sind vollständig, die Vorgaben aber nicht überall eindeutig erfüllt. Bitte nehmen Sie ggf. Kommentierungen vor.",""))</f>
        <v>Bitte vervollständigen bzw. kontrollieren Sie die Eingaben.</v>
      </c>
      <c r="L9" s="524"/>
    </row>
    <row r="10" spans="1:12" ht="13.5" thickBot="1" x14ac:dyDescent="0.25">
      <c r="C10" s="153" t="s">
        <v>987</v>
      </c>
      <c r="D10" s="20"/>
      <c r="E10" s="20"/>
      <c r="F10" s="178">
        <f>IF('Allgemeine Angaben'!L12=Hilfstabelle!B28,"",SUM(Zusammenfassung!H11,Zusammenfassung!H13))</f>
        <v>0</v>
      </c>
      <c r="G10" s="62"/>
      <c r="H10" s="209"/>
      <c r="I10" s="44"/>
      <c r="J10" s="350">
        <f>IF(J9&gt;0,0,COUNTIF(I:I,"Sollvorgabe nicht erfüllt"))</f>
        <v>0</v>
      </c>
      <c r="K10" s="525"/>
      <c r="L10" s="524"/>
    </row>
    <row r="11" spans="1:12" ht="13.5" thickBot="1" x14ac:dyDescent="0.25">
      <c r="C11" s="153" t="s">
        <v>1001</v>
      </c>
      <c r="D11" s="20"/>
      <c r="E11" s="20"/>
      <c r="F11" s="178">
        <f>IF('Allgemeine Angaben'!L12=Hilfstabelle!B28,"",SUM(Zusammenfassung!J11,Zusammenfassung!J13))</f>
        <v>0</v>
      </c>
      <c r="G11" s="62"/>
      <c r="H11" s="209"/>
      <c r="I11" s="44"/>
      <c r="J11" s="351"/>
      <c r="K11" s="525"/>
      <c r="L11" s="524"/>
    </row>
    <row r="12" spans="1:12" ht="13.5" thickBot="1" x14ac:dyDescent="0.25">
      <c r="C12" s="39" t="s">
        <v>73</v>
      </c>
      <c r="D12" s="20"/>
      <c r="E12" s="20"/>
      <c r="F12" s="178">
        <f>IF('Allgemeine Angaben'!L12=Hilfstabelle!B28,"",SUM(Zusammenfassung!J24,Zusammenfassung!J26))</f>
        <v>0</v>
      </c>
      <c r="G12" s="62"/>
      <c r="H12" s="209"/>
      <c r="I12" s="44"/>
      <c r="J12" s="267"/>
      <c r="K12" s="44"/>
      <c r="L12" s="44"/>
    </row>
    <row r="13" spans="1:12" ht="13.5" thickBot="1" x14ac:dyDescent="0.25">
      <c r="C13" s="153" t="s">
        <v>373</v>
      </c>
      <c r="D13" s="20"/>
      <c r="E13" s="20"/>
      <c r="F13" s="178">
        <f>IF('Allgemeine Angaben'!L12=Hilfstabelle!B28,"",SUM(Zusammenfassung!H24,Zusammenfassung!H26))</f>
        <v>0</v>
      </c>
      <c r="G13" s="62"/>
      <c r="H13" s="209"/>
      <c r="I13" s="44"/>
      <c r="J13" s="267"/>
      <c r="K13" s="44"/>
      <c r="L13" s="44"/>
    </row>
    <row r="14" spans="1:12" ht="13.5" thickBot="1" x14ac:dyDescent="0.25">
      <c r="C14" s="153" t="s">
        <v>1029</v>
      </c>
      <c r="D14" s="20"/>
      <c r="E14" s="20"/>
      <c r="F14" s="178">
        <f>IF('Allgemeine Angaben'!L12=Hilfstabelle!B28,"",'2.2.3 Fallzahlen'!H69)</f>
        <v>0</v>
      </c>
      <c r="G14" s="62"/>
      <c r="H14" s="209"/>
      <c r="I14" s="44"/>
      <c r="J14" s="267"/>
      <c r="K14" s="44"/>
      <c r="L14" s="44"/>
    </row>
    <row r="15" spans="1:12" ht="13.5" thickBot="1" x14ac:dyDescent="0.25">
      <c r="C15" s="39" t="s">
        <v>71</v>
      </c>
      <c r="D15" s="20"/>
      <c r="E15" s="20"/>
      <c r="F15" s="178">
        <f>IF('Allgemeine Angaben'!L12=Hilfstabelle!B28,"",SUM(Zusammenfassung!H18,Zusammenfassung!H20,Zusammenfassung!J18,Zusammenfassung!J20,))</f>
        <v>0</v>
      </c>
      <c r="G15" s="62"/>
      <c r="H15" s="209"/>
      <c r="I15" s="44"/>
      <c r="J15" s="267"/>
      <c r="K15" s="44"/>
      <c r="L15" s="44"/>
    </row>
    <row r="16" spans="1:12" ht="13.5" thickBot="1" x14ac:dyDescent="0.25">
      <c r="C16" s="32" t="s">
        <v>912</v>
      </c>
      <c r="D16" s="20"/>
      <c r="E16" s="20"/>
      <c r="F16" s="179">
        <f>IF('Allgemeine Angaben'!L12=Hilfstabelle!B28,"",IF(AND(ISBLANK(F10),ISBLANK(F11), ISBLANK(F13),ISBLANK(F12),ISBLANK(F15)),"",SUM(F10:F13)+F15))</f>
        <v>0</v>
      </c>
      <c r="G16" s="62"/>
      <c r="H16" s="210" t="str">
        <f>IF('Allgemeine Angaben'!L12&lt;&gt;Hilfstabelle!B28,"",IF(AND(ISBLANK(H10),ISBLANK(H11), ISBLANK(H13),ISBLANK(H12),ISBLANK(H15)),"",SUM(H10:H13)+H15))</f>
        <v/>
      </c>
      <c r="I16" s="44"/>
      <c r="J16" s="267"/>
      <c r="K16" s="44"/>
      <c r="L16" s="44"/>
    </row>
    <row r="17" spans="1:19" ht="5.25" customHeight="1" thickBot="1" x14ac:dyDescent="0.25">
      <c r="C17" s="225"/>
      <c r="D17" s="44"/>
      <c r="E17" s="44"/>
      <c r="F17" s="45"/>
      <c r="G17" s="45"/>
      <c r="H17" s="45"/>
      <c r="I17" s="45"/>
      <c r="J17" s="44"/>
      <c r="K17" s="44"/>
      <c r="L17" s="44"/>
    </row>
    <row r="18" spans="1:19" ht="47.25" customHeight="1" thickBot="1" x14ac:dyDescent="0.25">
      <c r="A18" s="226"/>
      <c r="B18" s="126" t="s">
        <v>307</v>
      </c>
      <c r="C18" s="13" t="s">
        <v>0</v>
      </c>
      <c r="D18" s="13" t="s">
        <v>1</v>
      </c>
      <c r="E18" s="13" t="s">
        <v>988</v>
      </c>
      <c r="F18" s="2" t="s">
        <v>96</v>
      </c>
      <c r="G18" s="2" t="s">
        <v>2</v>
      </c>
      <c r="H18" s="2" t="s">
        <v>10</v>
      </c>
      <c r="I18" s="2" t="s">
        <v>3</v>
      </c>
      <c r="J18" s="2" t="s">
        <v>11</v>
      </c>
      <c r="K18" s="2" t="s">
        <v>81</v>
      </c>
      <c r="L18" s="2" t="s">
        <v>82</v>
      </c>
      <c r="N18" s="75" t="s">
        <v>118</v>
      </c>
      <c r="O18" s="75" t="s">
        <v>119</v>
      </c>
      <c r="P18" s="244" t="s">
        <v>889</v>
      </c>
      <c r="Q18" s="244" t="s">
        <v>888</v>
      </c>
      <c r="R18" s="245" t="s">
        <v>890</v>
      </c>
      <c r="S18" s="245" t="s">
        <v>891</v>
      </c>
    </row>
    <row r="19" spans="1:19" ht="26.25" thickBot="1" x14ac:dyDescent="0.25">
      <c r="A19" s="57"/>
      <c r="B19" s="138">
        <v>1</v>
      </c>
      <c r="C19" s="520" t="s">
        <v>4</v>
      </c>
      <c r="D19" s="235" t="s">
        <v>365</v>
      </c>
      <c r="E19" s="251" t="s">
        <v>893</v>
      </c>
      <c r="F19" s="15"/>
      <c r="G19" s="14">
        <f>IF('Allgemeine Angaben'!L12=Hilfstabelle!B28,H16,F16)</f>
        <v>0</v>
      </c>
      <c r="H19" s="10" t="str">
        <f>IFERROR(IF(COUNT(F19,G19)=2,F19/G19,""),"---")</f>
        <v/>
      </c>
      <c r="I19" s="1" t="str">
        <f>IF(AND(H19="---",G19=0,F19=0),"Anforderungen erfüllt",IF(H19="---","Bewertung nicht möglich",IF(H19="","Indikator unvollständig",IF(OR(AND(ISNUMBER(P19),ISNUMBER(H19),H19&lt;P19),AND(ISNUMBER(Q19),ISNUMBER(H19),H19&gt;Q19),AND(G19=0,F19&gt;0)),"Eingabe nicht korrekt",IF(OR(AND(ISNUMBER(N19),H19&gt;N19),AND(ISNUMBER(O19),H19&lt;O19)),"Sollvorgabe nicht erfüllt",IF(OR(AND(R19="x",H19&gt;0),AND(S19="x",H19&lt;1)),"Wert-Begründung","Anforderungen erfüllt"))))))</f>
        <v>Indikator unvollständig</v>
      </c>
      <c r="J19" s="18"/>
      <c r="K19" s="19"/>
      <c r="L19" s="19"/>
      <c r="N19" s="227"/>
      <c r="O19" s="227">
        <v>1</v>
      </c>
      <c r="P19" s="227">
        <v>0</v>
      </c>
      <c r="Q19" s="227">
        <v>1</v>
      </c>
      <c r="R19" s="43"/>
      <c r="S19" s="43"/>
    </row>
    <row r="20" spans="1:19" ht="39" thickBot="1" x14ac:dyDescent="0.25">
      <c r="A20" s="57"/>
      <c r="B20" s="138">
        <v>2</v>
      </c>
      <c r="C20" s="520"/>
      <c r="D20" s="235" t="s">
        <v>366</v>
      </c>
      <c r="E20" s="251" t="s">
        <v>996</v>
      </c>
      <c r="F20" s="16"/>
      <c r="G20" s="14">
        <f>IF('Allgemeine Angaben'!L12=Hilfstabelle!B28,H16,F16)</f>
        <v>0</v>
      </c>
      <c r="H20" s="10" t="str">
        <f t="shared" ref="H20:H67" si="0">IFERROR(IF(COUNT(F20,G20)=2,F20/G20,""),"---")</f>
        <v/>
      </c>
      <c r="I20" s="1" t="str">
        <f t="shared" ref="I20:I67" si="1">IF(AND(H20="---",G20=0,F20=0),"Anforderungen erfüllt",IF(H20="---","Bewertung nicht möglich",IF(H20="","Indikator unvollständig",IF(OR(AND(ISNUMBER(P20),ISNUMBER(H20),H20&lt;P20),AND(ISNUMBER(Q20),ISNUMBER(H20),H20&gt;Q20),AND(G20=0,F20&gt;0)),"Eingabe nicht korrekt",IF(OR(AND(ISNUMBER(N20),H20&gt;N20),AND(ISNUMBER(O20),H20&lt;O20)),"Sollvorgabe nicht erfüllt",IF(OR(AND(R20="x",H20&gt;0),AND(S20="x",H20&lt;1)),"Wert-Begründung","Anforderungen erfüllt"))))))</f>
        <v>Indikator unvollständig</v>
      </c>
      <c r="J20" s="18"/>
      <c r="K20" s="19"/>
      <c r="L20" s="19"/>
      <c r="N20" s="227"/>
      <c r="O20" s="227">
        <v>1</v>
      </c>
      <c r="P20" s="227">
        <v>0</v>
      </c>
      <c r="Q20" s="227">
        <v>1</v>
      </c>
      <c r="R20" s="43"/>
      <c r="S20" s="246" t="s">
        <v>59</v>
      </c>
    </row>
    <row r="21" spans="1:19" ht="39" thickBot="1" x14ac:dyDescent="0.25">
      <c r="A21" s="57"/>
      <c r="B21" s="138">
        <v>3</v>
      </c>
      <c r="C21" s="279" t="s">
        <v>368</v>
      </c>
      <c r="D21" s="235" t="s">
        <v>365</v>
      </c>
      <c r="E21" s="251" t="s">
        <v>893</v>
      </c>
      <c r="F21" s="16"/>
      <c r="G21" s="14">
        <f>IF('Allgemeine Angaben'!L12=Hilfstabelle!B28,H10,F10)</f>
        <v>0</v>
      </c>
      <c r="H21" s="10" t="str">
        <f t="shared" si="0"/>
        <v/>
      </c>
      <c r="I21" s="1" t="str">
        <f t="shared" si="1"/>
        <v>Indikator unvollständig</v>
      </c>
      <c r="J21" s="18"/>
      <c r="K21" s="19"/>
      <c r="L21" s="19"/>
      <c r="N21" s="227"/>
      <c r="O21" s="227">
        <v>1</v>
      </c>
      <c r="P21" s="227">
        <v>0</v>
      </c>
      <c r="Q21" s="227">
        <v>1</v>
      </c>
      <c r="R21" s="43"/>
      <c r="S21" s="43"/>
    </row>
    <row r="22" spans="1:19" ht="39" thickBot="1" x14ac:dyDescent="0.25">
      <c r="A22" s="57"/>
      <c r="B22" s="138">
        <v>3</v>
      </c>
      <c r="C22" s="279" t="s">
        <v>369</v>
      </c>
      <c r="D22" s="235" t="s">
        <v>365</v>
      </c>
      <c r="E22" s="251" t="s">
        <v>996</v>
      </c>
      <c r="F22" s="16"/>
      <c r="G22" s="14">
        <f>IF('Allgemeine Angaben'!L12=Hilfstabelle!B28,SUM(H11:H12),SUM(F11,F12))</f>
        <v>0</v>
      </c>
      <c r="H22" s="10" t="str">
        <f t="shared" ref="H22" si="2">IFERROR(IF(COUNT(F22,G22)=2,F22/G22,""),"---")</f>
        <v/>
      </c>
      <c r="I22" s="1" t="str">
        <f t="shared" si="1"/>
        <v>Indikator unvollständig</v>
      </c>
      <c r="J22" s="18"/>
      <c r="K22" s="19"/>
      <c r="L22" s="19"/>
      <c r="N22" s="227"/>
      <c r="O22" s="227">
        <v>1</v>
      </c>
      <c r="P22" s="227">
        <v>0</v>
      </c>
      <c r="Q22" s="227">
        <v>1</v>
      </c>
      <c r="R22" s="43"/>
      <c r="S22" s="246" t="s">
        <v>59</v>
      </c>
    </row>
    <row r="23" spans="1:19" ht="39" thickBot="1" x14ac:dyDescent="0.25">
      <c r="A23" s="57"/>
      <c r="B23" s="138">
        <v>3</v>
      </c>
      <c r="C23" s="279" t="s">
        <v>370</v>
      </c>
      <c r="D23" s="235" t="s">
        <v>365</v>
      </c>
      <c r="E23" s="251" t="s">
        <v>893</v>
      </c>
      <c r="F23" s="16"/>
      <c r="G23" s="14">
        <f>IF('Allgemeine Angaben'!L12=Hilfstabelle!B28,H13,F13)</f>
        <v>0</v>
      </c>
      <c r="H23" s="10" t="str">
        <f t="shared" ref="H23" si="3">IFERROR(IF(COUNT(F23,G23)=2,F23/G23,""),"---")</f>
        <v/>
      </c>
      <c r="I23" s="1" t="str">
        <f t="shared" si="1"/>
        <v>Indikator unvollständig</v>
      </c>
      <c r="J23" s="18"/>
      <c r="K23" s="19"/>
      <c r="L23" s="19"/>
      <c r="N23" s="227"/>
      <c r="O23" s="227">
        <v>1</v>
      </c>
      <c r="P23" s="227">
        <v>0</v>
      </c>
      <c r="Q23" s="227">
        <v>1</v>
      </c>
      <c r="R23" s="43"/>
      <c r="S23" s="43"/>
    </row>
    <row r="24" spans="1:19" ht="39" thickBot="1" x14ac:dyDescent="0.25">
      <c r="A24" s="57"/>
      <c r="B24" s="138">
        <v>4</v>
      </c>
      <c r="C24" s="279" t="s">
        <v>998</v>
      </c>
      <c r="D24" s="235" t="s">
        <v>50</v>
      </c>
      <c r="E24" s="251" t="s">
        <v>894</v>
      </c>
      <c r="F24" s="16"/>
      <c r="G24" s="14">
        <f>IF('Allgemeine Angaben'!L12=Hilfstabelle!B28,H10,F10)</f>
        <v>0</v>
      </c>
      <c r="H24" s="10" t="str">
        <f t="shared" si="0"/>
        <v/>
      </c>
      <c r="I24" s="1" t="str">
        <f t="shared" si="1"/>
        <v>Indikator unvollständig</v>
      </c>
      <c r="J24" s="18"/>
      <c r="K24" s="19"/>
      <c r="L24" s="19"/>
      <c r="N24" s="227">
        <v>0.05</v>
      </c>
      <c r="O24" s="227"/>
      <c r="P24" s="227">
        <v>0</v>
      </c>
      <c r="Q24" s="227">
        <v>1</v>
      </c>
      <c r="R24" s="43"/>
      <c r="S24" s="43"/>
    </row>
    <row r="25" spans="1:19" ht="39" thickBot="1" x14ac:dyDescent="0.25">
      <c r="A25" s="57"/>
      <c r="B25" s="138">
        <v>5</v>
      </c>
      <c r="C25" s="236" t="s">
        <v>999</v>
      </c>
      <c r="D25" s="235" t="s">
        <v>50</v>
      </c>
      <c r="E25" s="251" t="s">
        <v>894</v>
      </c>
      <c r="F25" s="16"/>
      <c r="G25" s="14">
        <f>IF('Allgemeine Angaben'!L12=Hilfstabelle!B28,H13,F13)</f>
        <v>0</v>
      </c>
      <c r="H25" s="10" t="str">
        <f t="shared" si="0"/>
        <v/>
      </c>
      <c r="I25" s="1" t="str">
        <f t="shared" si="1"/>
        <v>Indikator unvollständig</v>
      </c>
      <c r="J25" s="18"/>
      <c r="K25" s="19"/>
      <c r="L25" s="19"/>
      <c r="N25" s="227">
        <v>0.05</v>
      </c>
      <c r="O25" s="227"/>
      <c r="P25" s="227">
        <v>0</v>
      </c>
      <c r="Q25" s="227">
        <v>1</v>
      </c>
      <c r="R25" s="43"/>
      <c r="S25" s="43"/>
    </row>
    <row r="26" spans="1:19" ht="51.75" thickBot="1" x14ac:dyDescent="0.25">
      <c r="A26" s="57"/>
      <c r="B26" s="138">
        <v>7</v>
      </c>
      <c r="C26" s="238" t="s">
        <v>376</v>
      </c>
      <c r="D26" s="237" t="s">
        <v>1030</v>
      </c>
      <c r="E26" s="251" t="s">
        <v>896</v>
      </c>
      <c r="F26" s="16"/>
      <c r="G26" s="14">
        <f>IF('Allgemeine Angaben'!L12=Hilfstabelle!B28,H10,F10)</f>
        <v>0</v>
      </c>
      <c r="H26" s="10" t="str">
        <f t="shared" si="0"/>
        <v/>
      </c>
      <c r="I26" s="1" t="str">
        <f t="shared" si="1"/>
        <v>Indikator unvollständig</v>
      </c>
      <c r="J26" s="18"/>
      <c r="K26" s="19"/>
      <c r="L26" s="19"/>
      <c r="N26" s="227">
        <v>0.03</v>
      </c>
      <c r="O26" s="227"/>
      <c r="P26" s="227">
        <v>0</v>
      </c>
      <c r="Q26" s="227">
        <v>1</v>
      </c>
      <c r="R26" s="43"/>
      <c r="S26" s="43"/>
    </row>
    <row r="27" spans="1:19" ht="51.75" thickBot="1" x14ac:dyDescent="0.25">
      <c r="A27" s="57"/>
      <c r="B27" s="138">
        <v>9</v>
      </c>
      <c r="C27" s="238" t="s">
        <v>375</v>
      </c>
      <c r="D27" s="237" t="s">
        <v>1030</v>
      </c>
      <c r="E27" s="251" t="s">
        <v>997</v>
      </c>
      <c r="F27" s="16"/>
      <c r="G27" s="14">
        <f>IF('Allgemeine Angaben'!L12=Hilfstabelle!B28,SUM(H11:H12),SUM(F11,F12))</f>
        <v>0</v>
      </c>
      <c r="H27" s="335" t="str">
        <f t="shared" si="0"/>
        <v/>
      </c>
      <c r="I27" s="1" t="str">
        <f t="shared" si="1"/>
        <v>Indikator unvollständig</v>
      </c>
      <c r="J27" s="18"/>
      <c r="K27" s="19"/>
      <c r="L27" s="19"/>
      <c r="N27" s="227"/>
      <c r="O27" s="227"/>
      <c r="P27" s="227">
        <v>0</v>
      </c>
      <c r="Q27" s="227">
        <v>1</v>
      </c>
      <c r="R27" s="246" t="s">
        <v>59</v>
      </c>
      <c r="S27" s="43"/>
    </row>
    <row r="28" spans="1:19" ht="51.75" thickBot="1" x14ac:dyDescent="0.25">
      <c r="A28" s="57"/>
      <c r="B28" s="138">
        <v>11</v>
      </c>
      <c r="C28" s="238" t="s">
        <v>372</v>
      </c>
      <c r="D28" s="237" t="s">
        <v>1030</v>
      </c>
      <c r="E28" s="251" t="s">
        <v>897</v>
      </c>
      <c r="F28" s="16"/>
      <c r="G28" s="14">
        <f>IF('Allgemeine Angaben'!L12=Hilfstabelle!B28,H13,F13)</f>
        <v>0</v>
      </c>
      <c r="H28" s="10" t="str">
        <f t="shared" si="0"/>
        <v/>
      </c>
      <c r="I28" s="1" t="str">
        <f t="shared" si="1"/>
        <v>Indikator unvollständig</v>
      </c>
      <c r="J28" s="18"/>
      <c r="K28" s="19"/>
      <c r="L28" s="19"/>
      <c r="N28" s="227">
        <v>0.04</v>
      </c>
      <c r="O28" s="227"/>
      <c r="P28" s="227">
        <v>0</v>
      </c>
      <c r="Q28" s="227">
        <v>1</v>
      </c>
      <c r="R28" s="43"/>
      <c r="S28" s="43"/>
    </row>
    <row r="29" spans="1:19" ht="26.25" thickBot="1" x14ac:dyDescent="0.25">
      <c r="A29" s="57"/>
      <c r="B29" s="138">
        <v>12</v>
      </c>
      <c r="C29" s="517" t="s">
        <v>377</v>
      </c>
      <c r="D29" s="235" t="s">
        <v>50</v>
      </c>
      <c r="E29" s="251" t="s">
        <v>898</v>
      </c>
      <c r="F29" s="16"/>
      <c r="G29" s="14">
        <f>IF('Allgemeine Angaben'!L12=Hilfstabelle!B28,H10,F10)</f>
        <v>0</v>
      </c>
      <c r="H29" s="10" t="str">
        <f t="shared" si="0"/>
        <v/>
      </c>
      <c r="I29" s="1" t="str">
        <f t="shared" si="1"/>
        <v>Indikator unvollständig</v>
      </c>
      <c r="J29" s="18"/>
      <c r="K29" s="19"/>
      <c r="L29" s="19"/>
      <c r="N29" s="227">
        <v>0.04</v>
      </c>
      <c r="O29" s="227"/>
      <c r="P29" s="227">
        <v>0</v>
      </c>
      <c r="Q29" s="227">
        <v>1</v>
      </c>
      <c r="R29" s="43"/>
      <c r="S29" s="43"/>
    </row>
    <row r="30" spans="1:19" ht="26.25" thickBot="1" x14ac:dyDescent="0.25">
      <c r="A30" s="57"/>
      <c r="B30" s="138">
        <v>13</v>
      </c>
      <c r="C30" s="521"/>
      <c r="D30" s="237" t="s">
        <v>1076</v>
      </c>
      <c r="E30" s="251" t="s">
        <v>898</v>
      </c>
      <c r="F30" s="16"/>
      <c r="G30" s="14">
        <f>IF('Allgemeine Angaben'!L12=Hilfstabelle!B28,H10,F10)</f>
        <v>0</v>
      </c>
      <c r="H30" s="10" t="str">
        <f t="shared" ref="H30" si="4">IFERROR(IF(COUNT(F30,G30)=2,F30/G30,""),"---")</f>
        <v/>
      </c>
      <c r="I30" s="1" t="str">
        <f t="shared" si="1"/>
        <v>Indikator unvollständig</v>
      </c>
      <c r="J30" s="18"/>
      <c r="K30" s="19"/>
      <c r="L30" s="19"/>
      <c r="N30" s="227">
        <v>0.04</v>
      </c>
      <c r="O30" s="227"/>
      <c r="P30" s="227">
        <v>0</v>
      </c>
      <c r="Q30" s="227">
        <v>1</v>
      </c>
      <c r="R30" s="43"/>
      <c r="S30" s="43"/>
    </row>
    <row r="31" spans="1:19" ht="26.25" thickBot="1" x14ac:dyDescent="0.25">
      <c r="A31" s="57"/>
      <c r="B31" s="138">
        <v>14</v>
      </c>
      <c r="C31" s="517" t="s">
        <v>378</v>
      </c>
      <c r="D31" s="235" t="s">
        <v>50</v>
      </c>
      <c r="E31" s="251" t="s">
        <v>997</v>
      </c>
      <c r="F31" s="16"/>
      <c r="G31" s="14">
        <f>IF('Allgemeine Angaben'!L12=Hilfstabelle!B28,SUM(H11:H12),SUM(F11,F12))</f>
        <v>0</v>
      </c>
      <c r="H31" s="335" t="str">
        <f t="shared" si="0"/>
        <v/>
      </c>
      <c r="I31" s="1" t="str">
        <f t="shared" si="1"/>
        <v>Indikator unvollständig</v>
      </c>
      <c r="J31" s="18"/>
      <c r="K31" s="19"/>
      <c r="L31" s="19"/>
      <c r="N31" s="227"/>
      <c r="O31" s="227"/>
      <c r="P31" s="227">
        <v>0</v>
      </c>
      <c r="Q31" s="227">
        <v>1</v>
      </c>
      <c r="R31" s="246" t="s">
        <v>59</v>
      </c>
      <c r="S31" s="43"/>
    </row>
    <row r="32" spans="1:19" ht="26.25" thickBot="1" x14ac:dyDescent="0.25">
      <c r="A32" s="57"/>
      <c r="B32" s="138">
        <v>15</v>
      </c>
      <c r="C32" s="521"/>
      <c r="D32" s="237" t="s">
        <v>1076</v>
      </c>
      <c r="E32" s="251" t="s">
        <v>997</v>
      </c>
      <c r="F32" s="16"/>
      <c r="G32" s="14">
        <f>IF('Allgemeine Angaben'!L12=Hilfstabelle!B28,SUM(H11:H12),SUM(F11,F12))</f>
        <v>0</v>
      </c>
      <c r="H32" s="335" t="str">
        <f t="shared" ref="H32" si="5">IFERROR(IF(COUNT(F32,G32)=2,F32/G32,""),"---")</f>
        <v/>
      </c>
      <c r="I32" s="1" t="str">
        <f t="shared" si="1"/>
        <v>Indikator unvollständig</v>
      </c>
      <c r="J32" s="18"/>
      <c r="K32" s="19"/>
      <c r="L32" s="19"/>
      <c r="N32" s="227"/>
      <c r="O32" s="227"/>
      <c r="P32" s="227">
        <v>0</v>
      </c>
      <c r="Q32" s="227">
        <v>1</v>
      </c>
      <c r="R32" s="246" t="s">
        <v>59</v>
      </c>
      <c r="S32" s="43"/>
    </row>
    <row r="33" spans="1:19" ht="26.25" thickBot="1" x14ac:dyDescent="0.25">
      <c r="A33" s="57"/>
      <c r="B33" s="138">
        <v>16</v>
      </c>
      <c r="C33" s="517" t="s">
        <v>379</v>
      </c>
      <c r="D33" s="235" t="s">
        <v>50</v>
      </c>
      <c r="E33" s="251" t="s">
        <v>997</v>
      </c>
      <c r="F33" s="16"/>
      <c r="G33" s="14">
        <f>IF('Allgemeine Angaben'!L12=Hilfstabelle!B28,H13,F13)</f>
        <v>0</v>
      </c>
      <c r="H33" s="335" t="str">
        <f t="shared" si="0"/>
        <v/>
      </c>
      <c r="I33" s="1" t="str">
        <f t="shared" si="1"/>
        <v>Indikator unvollständig</v>
      </c>
      <c r="J33" s="18"/>
      <c r="K33" s="19"/>
      <c r="L33" s="19"/>
      <c r="N33" s="227"/>
      <c r="O33" s="227"/>
      <c r="P33" s="227">
        <v>0</v>
      </c>
      <c r="Q33" s="227">
        <v>1</v>
      </c>
      <c r="R33" s="246" t="s">
        <v>59</v>
      </c>
      <c r="S33" s="43"/>
    </row>
    <row r="34" spans="1:19" ht="26.25" thickBot="1" x14ac:dyDescent="0.25">
      <c r="A34" s="57"/>
      <c r="B34" s="138">
        <v>17</v>
      </c>
      <c r="C34" s="521"/>
      <c r="D34" s="237" t="s">
        <v>371</v>
      </c>
      <c r="E34" s="251" t="s">
        <v>997</v>
      </c>
      <c r="F34" s="16"/>
      <c r="G34" s="14">
        <f>IF('Allgemeine Angaben'!L12=Hilfstabelle!B28,H13,F13)</f>
        <v>0</v>
      </c>
      <c r="H34" s="335" t="str">
        <f t="shared" ref="H34" si="6">IFERROR(IF(COUNT(F34,G34)=2,F34/G34,""),"---")</f>
        <v/>
      </c>
      <c r="I34" s="1" t="str">
        <f t="shared" si="1"/>
        <v>Indikator unvollständig</v>
      </c>
      <c r="J34" s="18"/>
      <c r="K34" s="19"/>
      <c r="L34" s="19"/>
      <c r="N34" s="227"/>
      <c r="O34" s="227"/>
      <c r="P34" s="227">
        <v>0</v>
      </c>
      <c r="Q34" s="227">
        <v>1</v>
      </c>
      <c r="R34" s="246" t="s">
        <v>59</v>
      </c>
      <c r="S34" s="43"/>
    </row>
    <row r="35" spans="1:19" ht="26.25" thickBot="1" x14ac:dyDescent="0.25">
      <c r="A35" s="57"/>
      <c r="B35" s="138">
        <v>18</v>
      </c>
      <c r="C35" s="279" t="s">
        <v>381</v>
      </c>
      <c r="D35" s="235" t="s">
        <v>50</v>
      </c>
      <c r="E35" s="251" t="s">
        <v>899</v>
      </c>
      <c r="F35" s="16"/>
      <c r="G35" s="14">
        <f>IF('Allgemeine Angaben'!L12=Hilfstabelle!B28,H10,F10)</f>
        <v>0</v>
      </c>
      <c r="H35" s="10" t="str">
        <f t="shared" si="0"/>
        <v/>
      </c>
      <c r="I35" s="1" t="str">
        <f t="shared" si="1"/>
        <v>Indikator unvollständig</v>
      </c>
      <c r="J35" s="18"/>
      <c r="K35" s="19"/>
      <c r="L35" s="19"/>
      <c r="N35" s="227">
        <v>0.05</v>
      </c>
      <c r="O35" s="227"/>
      <c r="P35" s="227">
        <v>0</v>
      </c>
      <c r="Q35" s="227">
        <v>1</v>
      </c>
      <c r="R35" s="43"/>
      <c r="S35" s="43"/>
    </row>
    <row r="36" spans="1:19" ht="64.5" thickBot="1" x14ac:dyDescent="0.25">
      <c r="A36" s="57"/>
      <c r="B36" s="138">
        <v>19</v>
      </c>
      <c r="C36" s="279" t="s">
        <v>380</v>
      </c>
      <c r="D36" s="235" t="s">
        <v>50</v>
      </c>
      <c r="E36" s="251" t="s">
        <v>1027</v>
      </c>
      <c r="F36" s="16"/>
      <c r="G36" s="16"/>
      <c r="H36" s="335" t="str">
        <f t="shared" si="0"/>
        <v/>
      </c>
      <c r="I36" s="1" t="str">
        <f t="shared" si="1"/>
        <v>Indikator unvollständig</v>
      </c>
      <c r="J36" s="18"/>
      <c r="K36" s="19"/>
      <c r="L36" s="19"/>
      <c r="N36" s="227"/>
      <c r="O36" s="227"/>
      <c r="P36" s="227">
        <v>0</v>
      </c>
      <c r="Q36" s="227">
        <v>1</v>
      </c>
      <c r="R36" s="43"/>
      <c r="S36" s="43"/>
    </row>
    <row r="37" spans="1:19" ht="64.5" thickBot="1" x14ac:dyDescent="0.25">
      <c r="A37" s="57"/>
      <c r="B37" s="138">
        <v>20</v>
      </c>
      <c r="C37" s="279" t="s">
        <v>1019</v>
      </c>
      <c r="D37" s="235" t="s">
        <v>50</v>
      </c>
      <c r="E37" s="251" t="s">
        <v>1027</v>
      </c>
      <c r="F37" s="16"/>
      <c r="G37" s="14">
        <f>IF('Allgemeine Angaben'!L12=Hilfstabelle!B28,H13-H14,F13-F14)</f>
        <v>0</v>
      </c>
      <c r="H37" s="335" t="str">
        <f t="shared" si="0"/>
        <v/>
      </c>
      <c r="I37" s="1" t="str">
        <f t="shared" si="1"/>
        <v>Indikator unvollständig</v>
      </c>
      <c r="J37" s="18"/>
      <c r="K37" s="19"/>
      <c r="L37" s="19"/>
      <c r="N37" s="227"/>
      <c r="O37" s="227"/>
      <c r="P37" s="227">
        <v>0</v>
      </c>
      <c r="Q37" s="227">
        <v>1</v>
      </c>
      <c r="R37" s="43"/>
      <c r="S37" s="43"/>
    </row>
    <row r="38" spans="1:19" ht="26.25" thickBot="1" x14ac:dyDescent="0.25">
      <c r="A38" s="57"/>
      <c r="B38" s="138">
        <v>21</v>
      </c>
      <c r="C38" s="517" t="s">
        <v>382</v>
      </c>
      <c r="D38" s="235" t="s">
        <v>50</v>
      </c>
      <c r="E38" s="251" t="s">
        <v>896</v>
      </c>
      <c r="F38" s="16"/>
      <c r="G38" s="14">
        <f>IF('Allgemeine Angaben'!L12=Hilfstabelle!B28,H10,F10)</f>
        <v>0</v>
      </c>
      <c r="H38" s="10" t="str">
        <f t="shared" si="0"/>
        <v/>
      </c>
      <c r="I38" s="1" t="str">
        <f t="shared" si="1"/>
        <v>Indikator unvollständig</v>
      </c>
      <c r="J38" s="18"/>
      <c r="K38" s="19"/>
      <c r="L38" s="19"/>
      <c r="N38" s="227">
        <v>0.03</v>
      </c>
      <c r="O38" s="227"/>
      <c r="P38" s="227">
        <v>0</v>
      </c>
      <c r="Q38" s="227">
        <v>1</v>
      </c>
      <c r="R38" s="43"/>
      <c r="S38" s="43"/>
    </row>
    <row r="39" spans="1:19" ht="26.25" thickBot="1" x14ac:dyDescent="0.25">
      <c r="A39" s="57"/>
      <c r="B39" s="138">
        <v>22</v>
      </c>
      <c r="C39" s="521"/>
      <c r="D39" s="237" t="s">
        <v>1076</v>
      </c>
      <c r="E39" s="251" t="s">
        <v>896</v>
      </c>
      <c r="F39" s="16"/>
      <c r="G39" s="14">
        <f>IF('Allgemeine Angaben'!L12=Hilfstabelle!B28,H10,F10)</f>
        <v>0</v>
      </c>
      <c r="H39" s="10" t="str">
        <f t="shared" ref="H39" si="7">IFERROR(IF(COUNT(F39,G39)=2,F39/G39,""),"---")</f>
        <v/>
      </c>
      <c r="I39" s="1" t="str">
        <f t="shared" si="1"/>
        <v>Indikator unvollständig</v>
      </c>
      <c r="J39" s="18"/>
      <c r="K39" s="19"/>
      <c r="L39" s="19"/>
      <c r="N39" s="227">
        <v>0.03</v>
      </c>
      <c r="O39" s="227"/>
      <c r="P39" s="227">
        <v>0</v>
      </c>
      <c r="Q39" s="227">
        <v>1</v>
      </c>
      <c r="R39" s="43"/>
      <c r="S39" s="43"/>
    </row>
    <row r="40" spans="1:19" ht="26.25" thickBot="1" x14ac:dyDescent="0.25">
      <c r="A40" s="57"/>
      <c r="B40" s="138">
        <v>23</v>
      </c>
      <c r="C40" s="517" t="s">
        <v>383</v>
      </c>
      <c r="D40" s="235" t="s">
        <v>50</v>
      </c>
      <c r="E40" s="251" t="s">
        <v>997</v>
      </c>
      <c r="F40" s="16"/>
      <c r="G40" s="14">
        <f>IF('Allgemeine Angaben'!L12=Hilfstabelle!B28,SUM(H11:H12),SUM(F11,F12))</f>
        <v>0</v>
      </c>
      <c r="H40" s="335" t="str">
        <f t="shared" si="0"/>
        <v/>
      </c>
      <c r="I40" s="1" t="str">
        <f t="shared" si="1"/>
        <v>Indikator unvollständig</v>
      </c>
      <c r="J40" s="18"/>
      <c r="K40" s="19"/>
      <c r="L40" s="19"/>
      <c r="N40" s="227"/>
      <c r="O40" s="227"/>
      <c r="P40" s="227">
        <v>0</v>
      </c>
      <c r="Q40" s="227">
        <v>1</v>
      </c>
      <c r="R40" s="246" t="s">
        <v>59</v>
      </c>
      <c r="S40" s="43"/>
    </row>
    <row r="41" spans="1:19" ht="26.25" thickBot="1" x14ac:dyDescent="0.25">
      <c r="A41" s="57"/>
      <c r="B41" s="138">
        <v>24</v>
      </c>
      <c r="C41" s="522"/>
      <c r="D41" s="237" t="s">
        <v>1076</v>
      </c>
      <c r="E41" s="251" t="s">
        <v>997</v>
      </c>
      <c r="F41" s="16"/>
      <c r="G41" s="14">
        <f>IF('Allgemeine Angaben'!L12=Hilfstabelle!B28,SUM(H11:H12),SUM(F11,F12))</f>
        <v>0</v>
      </c>
      <c r="H41" s="335" t="str">
        <f>IFERROR(IF(COUNT(F41,G41)=2,F41/G41,""),"---")</f>
        <v/>
      </c>
      <c r="I41" s="1" t="str">
        <f t="shared" si="1"/>
        <v>Indikator unvollständig</v>
      </c>
      <c r="J41" s="18"/>
      <c r="K41" s="19"/>
      <c r="L41" s="19"/>
      <c r="N41" s="227"/>
      <c r="O41" s="227"/>
      <c r="P41" s="227">
        <v>0</v>
      </c>
      <c r="Q41" s="227">
        <v>1</v>
      </c>
      <c r="R41" s="246" t="s">
        <v>59</v>
      </c>
      <c r="S41" s="43"/>
    </row>
    <row r="42" spans="1:19" ht="39.950000000000003" customHeight="1" thickBot="1" x14ac:dyDescent="0.25">
      <c r="A42" s="57"/>
      <c r="B42" s="138">
        <v>25</v>
      </c>
      <c r="C42" s="517" t="s">
        <v>917</v>
      </c>
      <c r="D42" s="235" t="s">
        <v>50</v>
      </c>
      <c r="E42" s="252" t="s">
        <v>895</v>
      </c>
      <c r="F42" s="16"/>
      <c r="G42" s="14">
        <f>IF('Allgemeine Angaben'!L12=Hilfstabelle!B28,H10,F10)</f>
        <v>0</v>
      </c>
      <c r="H42" s="10" t="str">
        <f t="shared" si="0"/>
        <v/>
      </c>
      <c r="I42" s="1" t="str">
        <f t="shared" si="1"/>
        <v>Indikator unvollständig</v>
      </c>
      <c r="J42" s="18"/>
      <c r="K42" s="19"/>
      <c r="L42" s="19"/>
      <c r="N42" s="227">
        <v>0.02</v>
      </c>
      <c r="O42" s="227"/>
      <c r="P42" s="227">
        <v>0</v>
      </c>
      <c r="Q42" s="227">
        <v>1</v>
      </c>
      <c r="R42" s="43"/>
      <c r="S42" s="43"/>
    </row>
    <row r="43" spans="1:19" ht="39.950000000000003" customHeight="1" thickBot="1" x14ac:dyDescent="0.25">
      <c r="A43" s="57"/>
      <c r="B43" s="138">
        <v>26</v>
      </c>
      <c r="C43" s="521"/>
      <c r="D43" s="237" t="s">
        <v>1076</v>
      </c>
      <c r="E43" s="252" t="s">
        <v>895</v>
      </c>
      <c r="F43" s="16"/>
      <c r="G43" s="14">
        <f>IF('Allgemeine Angaben'!L12=Hilfstabelle!B28,H10,F10)</f>
        <v>0</v>
      </c>
      <c r="H43" s="10" t="str">
        <f t="shared" ref="H43" si="8">IFERROR(IF(COUNT(F43,G43)=2,F43/G43,""),"---")</f>
        <v/>
      </c>
      <c r="I43" s="1" t="str">
        <f t="shared" si="1"/>
        <v>Indikator unvollständig</v>
      </c>
      <c r="J43" s="18"/>
      <c r="K43" s="19"/>
      <c r="L43" s="19"/>
      <c r="N43" s="227">
        <v>0.02</v>
      </c>
      <c r="O43" s="227"/>
      <c r="P43" s="227">
        <v>0</v>
      </c>
      <c r="Q43" s="227">
        <v>1</v>
      </c>
      <c r="R43" s="43"/>
      <c r="S43" s="43"/>
    </row>
    <row r="44" spans="1:19" ht="39.950000000000003" customHeight="1" thickBot="1" x14ac:dyDescent="0.25">
      <c r="A44" s="57"/>
      <c r="B44" s="138">
        <v>27</v>
      </c>
      <c r="C44" s="517" t="s">
        <v>919</v>
      </c>
      <c r="D44" s="235" t="s">
        <v>50</v>
      </c>
      <c r="E44" s="251" t="s">
        <v>997</v>
      </c>
      <c r="F44" s="16"/>
      <c r="G44" s="14">
        <f>IF('Allgemeine Angaben'!L12=Hilfstabelle!B28,SUM(H11:H12),SUM(F11,F12))</f>
        <v>0</v>
      </c>
      <c r="H44" s="335" t="str">
        <f t="shared" si="0"/>
        <v/>
      </c>
      <c r="I44" s="1" t="str">
        <f t="shared" si="1"/>
        <v>Indikator unvollständig</v>
      </c>
      <c r="J44" s="18"/>
      <c r="K44" s="19"/>
      <c r="L44" s="19"/>
      <c r="N44" s="227"/>
      <c r="O44" s="227"/>
      <c r="P44" s="227">
        <v>0</v>
      </c>
      <c r="Q44" s="227">
        <v>1</v>
      </c>
      <c r="R44" s="246" t="s">
        <v>59</v>
      </c>
      <c r="S44" s="43"/>
    </row>
    <row r="45" spans="1:19" ht="39.950000000000003" customHeight="1" thickBot="1" x14ac:dyDescent="0.25">
      <c r="A45" s="57"/>
      <c r="B45" s="138">
        <v>28</v>
      </c>
      <c r="C45" s="522"/>
      <c r="D45" s="237" t="s">
        <v>1076</v>
      </c>
      <c r="E45" s="251" t="s">
        <v>997</v>
      </c>
      <c r="F45" s="16"/>
      <c r="G45" s="14">
        <f>IF('Allgemeine Angaben'!L12=Hilfstabelle!B28,SUM(H11:H12),SUM(F11,F12))</f>
        <v>0</v>
      </c>
      <c r="H45" s="335" t="str">
        <f t="shared" ref="H45" si="9">IFERROR(IF(COUNT(F45,G45)=2,F45/G45,""),"---")</f>
        <v/>
      </c>
      <c r="I45" s="1" t="str">
        <f t="shared" si="1"/>
        <v>Indikator unvollständig</v>
      </c>
      <c r="J45" s="18"/>
      <c r="K45" s="19"/>
      <c r="L45" s="19"/>
      <c r="N45" s="227"/>
      <c r="O45" s="227"/>
      <c r="P45" s="227">
        <v>0</v>
      </c>
      <c r="Q45" s="227">
        <v>1</v>
      </c>
      <c r="R45" s="246" t="s">
        <v>59</v>
      </c>
      <c r="S45" s="43"/>
    </row>
    <row r="46" spans="1:19" ht="39.950000000000003" customHeight="1" thickBot="1" x14ac:dyDescent="0.25">
      <c r="A46" s="57"/>
      <c r="B46" s="138">
        <v>29</v>
      </c>
      <c r="C46" s="517" t="s">
        <v>920</v>
      </c>
      <c r="D46" s="235" t="s">
        <v>50</v>
      </c>
      <c r="E46" s="251" t="s">
        <v>997</v>
      </c>
      <c r="F46" s="16"/>
      <c r="G46" s="14">
        <f>IF('Allgemeine Angaben'!L12=Hilfstabelle!B28,H13,F13)</f>
        <v>0</v>
      </c>
      <c r="H46" s="335" t="str">
        <f t="shared" si="0"/>
        <v/>
      </c>
      <c r="I46" s="1" t="str">
        <f t="shared" si="1"/>
        <v>Indikator unvollständig</v>
      </c>
      <c r="J46" s="18"/>
      <c r="K46" s="19"/>
      <c r="L46" s="19"/>
      <c r="N46" s="227"/>
      <c r="O46" s="227"/>
      <c r="P46" s="227">
        <v>0</v>
      </c>
      <c r="Q46" s="227">
        <v>1</v>
      </c>
      <c r="R46" s="246" t="s">
        <v>59</v>
      </c>
      <c r="S46" s="43"/>
    </row>
    <row r="47" spans="1:19" ht="39.950000000000003" customHeight="1" thickBot="1" x14ac:dyDescent="0.25">
      <c r="A47" s="57"/>
      <c r="B47" s="138">
        <v>30</v>
      </c>
      <c r="C47" s="522"/>
      <c r="D47" s="237" t="s">
        <v>1076</v>
      </c>
      <c r="E47" s="251" t="s">
        <v>997</v>
      </c>
      <c r="F47" s="16"/>
      <c r="G47" s="14">
        <f>IF('Allgemeine Angaben'!L12=Hilfstabelle!B28,H13,F13)</f>
        <v>0</v>
      </c>
      <c r="H47" s="335" t="str">
        <f t="shared" ref="H47" si="10">IFERROR(IF(COUNT(F47,G47)=2,F47/G47,""),"---")</f>
        <v/>
      </c>
      <c r="I47" s="1" t="str">
        <f t="shared" si="1"/>
        <v>Indikator unvollständig</v>
      </c>
      <c r="J47" s="18"/>
      <c r="K47" s="19"/>
      <c r="L47" s="19"/>
      <c r="N47" s="227"/>
      <c r="O47" s="227"/>
      <c r="P47" s="227">
        <v>0</v>
      </c>
      <c r="Q47" s="227">
        <v>1</v>
      </c>
      <c r="R47" s="246" t="s">
        <v>59</v>
      </c>
      <c r="S47" s="43"/>
    </row>
    <row r="48" spans="1:19" ht="26.25" thickBot="1" x14ac:dyDescent="0.25">
      <c r="A48" s="57"/>
      <c r="B48" s="138">
        <v>31</v>
      </c>
      <c r="C48" s="517" t="s">
        <v>48</v>
      </c>
      <c r="D48" s="235" t="s">
        <v>50</v>
      </c>
      <c r="E48" s="251" t="s">
        <v>997</v>
      </c>
      <c r="F48" s="16"/>
      <c r="G48" s="14">
        <f>IF('Allgemeine Angaben'!L12=Hilfstabelle!B28,H16,F16)</f>
        <v>0</v>
      </c>
      <c r="H48" s="335" t="str">
        <f t="shared" si="0"/>
        <v/>
      </c>
      <c r="I48" s="1" t="str">
        <f t="shared" si="1"/>
        <v>Indikator unvollständig</v>
      </c>
      <c r="J48" s="18"/>
      <c r="K48" s="19"/>
      <c r="L48" s="19"/>
      <c r="N48" s="227"/>
      <c r="O48" s="227"/>
      <c r="P48" s="227">
        <v>0</v>
      </c>
      <c r="Q48" s="227">
        <v>1</v>
      </c>
      <c r="R48" s="246" t="s">
        <v>59</v>
      </c>
      <c r="S48" s="43"/>
    </row>
    <row r="49" spans="1:19" ht="26.25" thickBot="1" x14ac:dyDescent="0.25">
      <c r="A49" s="57"/>
      <c r="B49" s="138">
        <v>32</v>
      </c>
      <c r="C49" s="521"/>
      <c r="D49" s="237" t="s">
        <v>1076</v>
      </c>
      <c r="E49" s="251" t="s">
        <v>997</v>
      </c>
      <c r="F49" s="16"/>
      <c r="G49" s="14">
        <f>IF('Allgemeine Angaben'!L12=Hilfstabelle!B28,H16,F16)</f>
        <v>0</v>
      </c>
      <c r="H49" s="335" t="str">
        <f t="shared" ref="H49" si="11">IFERROR(IF(COUNT(F49,G49)=2,F49/G49,""),"---")</f>
        <v/>
      </c>
      <c r="I49" s="1" t="str">
        <f t="shared" si="1"/>
        <v>Indikator unvollständig</v>
      </c>
      <c r="J49" s="18"/>
      <c r="K49" s="19"/>
      <c r="L49" s="19"/>
      <c r="N49" s="227"/>
      <c r="O49" s="227"/>
      <c r="P49" s="227">
        <v>0</v>
      </c>
      <c r="Q49" s="227">
        <v>1</v>
      </c>
      <c r="R49" s="246" t="s">
        <v>59</v>
      </c>
      <c r="S49" s="43"/>
    </row>
    <row r="50" spans="1:19" ht="26.25" thickBot="1" x14ac:dyDescent="0.25">
      <c r="A50" s="57"/>
      <c r="B50" s="138">
        <v>33</v>
      </c>
      <c r="C50" s="517" t="s">
        <v>384</v>
      </c>
      <c r="D50" s="235" t="s">
        <v>50</v>
      </c>
      <c r="E50" s="251" t="s">
        <v>997</v>
      </c>
      <c r="F50" s="16"/>
      <c r="G50" s="14">
        <f>IF('Allgemeine Angaben'!L12=Hilfstabelle!B28,H16,F16)</f>
        <v>0</v>
      </c>
      <c r="H50" s="335" t="str">
        <f t="shared" si="0"/>
        <v/>
      </c>
      <c r="I50" s="1" t="str">
        <f t="shared" si="1"/>
        <v>Indikator unvollständig</v>
      </c>
      <c r="J50" s="18"/>
      <c r="K50" s="19"/>
      <c r="L50" s="19"/>
      <c r="N50" s="227"/>
      <c r="O50" s="227"/>
      <c r="P50" s="227">
        <v>0</v>
      </c>
      <c r="Q50" s="227">
        <v>1</v>
      </c>
      <c r="R50" s="246" t="s">
        <v>59</v>
      </c>
      <c r="S50" s="43"/>
    </row>
    <row r="51" spans="1:19" ht="26.25" thickBot="1" x14ac:dyDescent="0.25">
      <c r="A51" s="57"/>
      <c r="B51" s="138">
        <v>34</v>
      </c>
      <c r="C51" s="521"/>
      <c r="D51" s="237" t="s">
        <v>1076</v>
      </c>
      <c r="E51" s="251" t="s">
        <v>997</v>
      </c>
      <c r="F51" s="16"/>
      <c r="G51" s="14">
        <f>IF('Allgemeine Angaben'!L12=Hilfstabelle!B28,H16,F16)</f>
        <v>0</v>
      </c>
      <c r="H51" s="335" t="str">
        <f t="shared" ref="H51" si="12">IFERROR(IF(COUNT(F51,G51)=2,F51/G51,""),"---")</f>
        <v/>
      </c>
      <c r="I51" s="1" t="str">
        <f t="shared" si="1"/>
        <v>Indikator unvollständig</v>
      </c>
      <c r="J51" s="18"/>
      <c r="K51" s="19"/>
      <c r="L51" s="19"/>
      <c r="N51" s="227"/>
      <c r="O51" s="227"/>
      <c r="P51" s="227">
        <v>0</v>
      </c>
      <c r="Q51" s="227">
        <v>1</v>
      </c>
      <c r="R51" s="246" t="s">
        <v>59</v>
      </c>
      <c r="S51" s="43"/>
    </row>
    <row r="52" spans="1:19" ht="26.25" thickBot="1" x14ac:dyDescent="0.25">
      <c r="A52" s="57"/>
      <c r="B52" s="138">
        <v>35</v>
      </c>
      <c r="C52" s="517" t="s">
        <v>385</v>
      </c>
      <c r="D52" s="235" t="s">
        <v>50</v>
      </c>
      <c r="E52" s="251" t="s">
        <v>997</v>
      </c>
      <c r="F52" s="16"/>
      <c r="G52" s="14">
        <f>IF('Allgemeine Angaben'!L12=Hilfstabelle!B28,H10,F10)</f>
        <v>0</v>
      </c>
      <c r="H52" s="335" t="str">
        <f t="shared" si="0"/>
        <v/>
      </c>
      <c r="I52" s="1" t="str">
        <f t="shared" si="1"/>
        <v>Indikator unvollständig</v>
      </c>
      <c r="J52" s="18"/>
      <c r="K52" s="19"/>
      <c r="L52" s="19"/>
      <c r="N52" s="227"/>
      <c r="O52" s="227"/>
      <c r="P52" s="227">
        <v>0</v>
      </c>
      <c r="Q52" s="227">
        <v>1</v>
      </c>
      <c r="R52" s="246" t="s">
        <v>59</v>
      </c>
      <c r="S52" s="43"/>
    </row>
    <row r="53" spans="1:19" ht="26.25" thickBot="1" x14ac:dyDescent="0.25">
      <c r="A53" s="57"/>
      <c r="B53" s="138">
        <v>36</v>
      </c>
      <c r="C53" s="521"/>
      <c r="D53" s="237" t="s">
        <v>1076</v>
      </c>
      <c r="E53" s="251" t="s">
        <v>997</v>
      </c>
      <c r="F53" s="16"/>
      <c r="G53" s="14">
        <f>IF('Allgemeine Angaben'!L12=Hilfstabelle!B28,H10,F10)</f>
        <v>0</v>
      </c>
      <c r="H53" s="335" t="str">
        <f t="shared" ref="H53" si="13">IFERROR(IF(COUNT(F53,G53)=2,F53/G53,""),"---")</f>
        <v/>
      </c>
      <c r="I53" s="1" t="str">
        <f t="shared" si="1"/>
        <v>Indikator unvollständig</v>
      </c>
      <c r="J53" s="18"/>
      <c r="K53" s="19"/>
      <c r="L53" s="19"/>
      <c r="N53" s="227"/>
      <c r="O53" s="227"/>
      <c r="P53" s="227">
        <v>0</v>
      </c>
      <c r="Q53" s="227">
        <v>1</v>
      </c>
      <c r="R53" s="246" t="s">
        <v>59</v>
      </c>
      <c r="S53" s="43"/>
    </row>
    <row r="54" spans="1:19" ht="26.25" thickBot="1" x14ac:dyDescent="0.25">
      <c r="A54" s="57"/>
      <c r="B54" s="138">
        <v>37</v>
      </c>
      <c r="C54" s="517" t="s">
        <v>387</v>
      </c>
      <c r="D54" s="235" t="s">
        <v>50</v>
      </c>
      <c r="E54" s="251" t="s">
        <v>997</v>
      </c>
      <c r="F54" s="16"/>
      <c r="G54" s="14">
        <f>IF('Allgemeine Angaben'!L12=Hilfstabelle!B28,SUM(H11:H12),SUM(F11,F12))</f>
        <v>0</v>
      </c>
      <c r="H54" s="335" t="str">
        <f t="shared" si="0"/>
        <v/>
      </c>
      <c r="I54" s="1" t="str">
        <f t="shared" si="1"/>
        <v>Indikator unvollständig</v>
      </c>
      <c r="J54" s="18"/>
      <c r="K54" s="19"/>
      <c r="L54" s="19"/>
      <c r="N54" s="227"/>
      <c r="O54" s="227"/>
      <c r="P54" s="227">
        <v>0</v>
      </c>
      <c r="Q54" s="227">
        <v>1</v>
      </c>
      <c r="R54" s="246" t="s">
        <v>59</v>
      </c>
      <c r="S54" s="43"/>
    </row>
    <row r="55" spans="1:19" ht="26.25" thickBot="1" x14ac:dyDescent="0.25">
      <c r="A55" s="57"/>
      <c r="B55" s="138">
        <v>38</v>
      </c>
      <c r="C55" s="522"/>
      <c r="D55" s="237" t="s">
        <v>1076</v>
      </c>
      <c r="E55" s="251" t="s">
        <v>997</v>
      </c>
      <c r="F55" s="16"/>
      <c r="G55" s="14">
        <f>IF('Allgemeine Angaben'!L12=Hilfstabelle!B28,SUM(H11:H12),SUM(F11,F12))</f>
        <v>0</v>
      </c>
      <c r="H55" s="335" t="str">
        <f t="shared" ref="H55" si="14">IFERROR(IF(COUNT(F55,G55)=2,F55/G55,""),"---")</f>
        <v/>
      </c>
      <c r="I55" s="1" t="str">
        <f t="shared" si="1"/>
        <v>Indikator unvollständig</v>
      </c>
      <c r="J55" s="18"/>
      <c r="K55" s="19"/>
      <c r="L55" s="19"/>
      <c r="N55" s="227"/>
      <c r="O55" s="227"/>
      <c r="P55" s="227">
        <v>0</v>
      </c>
      <c r="Q55" s="227">
        <v>1</v>
      </c>
      <c r="R55" s="246" t="s">
        <v>59</v>
      </c>
      <c r="S55" s="43"/>
    </row>
    <row r="56" spans="1:19" ht="26.25" thickBot="1" x14ac:dyDescent="0.25">
      <c r="A56" s="57"/>
      <c r="B56" s="138">
        <v>39</v>
      </c>
      <c r="C56" s="517" t="s">
        <v>386</v>
      </c>
      <c r="D56" s="235" t="s">
        <v>50</v>
      </c>
      <c r="E56" s="251" t="s">
        <v>997</v>
      </c>
      <c r="F56" s="16"/>
      <c r="G56" s="14">
        <f>IF('Allgemeine Angaben'!L12=Hilfstabelle!B28,H13,F13)</f>
        <v>0</v>
      </c>
      <c r="H56" s="335" t="str">
        <f t="shared" si="0"/>
        <v/>
      </c>
      <c r="I56" s="1" t="str">
        <f t="shared" si="1"/>
        <v>Indikator unvollständig</v>
      </c>
      <c r="J56" s="18"/>
      <c r="K56" s="19"/>
      <c r="L56" s="19"/>
      <c r="N56" s="227"/>
      <c r="O56" s="227"/>
      <c r="P56" s="227">
        <v>0</v>
      </c>
      <c r="Q56" s="227">
        <v>1</v>
      </c>
      <c r="R56" s="246" t="s">
        <v>59</v>
      </c>
      <c r="S56" s="43"/>
    </row>
    <row r="57" spans="1:19" ht="26.25" thickBot="1" x14ac:dyDescent="0.25">
      <c r="A57" s="57"/>
      <c r="B57" s="138">
        <v>40</v>
      </c>
      <c r="C57" s="522"/>
      <c r="D57" s="237" t="s">
        <v>1076</v>
      </c>
      <c r="E57" s="251" t="s">
        <v>997</v>
      </c>
      <c r="F57" s="16"/>
      <c r="G57" s="14">
        <f>IF('Allgemeine Angaben'!L12=Hilfstabelle!B28,H13,F13)</f>
        <v>0</v>
      </c>
      <c r="H57" s="335" t="str">
        <f t="shared" ref="H57" si="15">IFERROR(IF(COUNT(F57,G57)=2,F57/G57,""),"---")</f>
        <v/>
      </c>
      <c r="I57" s="1" t="str">
        <f t="shared" si="1"/>
        <v>Indikator unvollständig</v>
      </c>
      <c r="J57" s="18"/>
      <c r="K57" s="19"/>
      <c r="L57" s="19"/>
      <c r="N57" s="227"/>
      <c r="O57" s="227"/>
      <c r="P57" s="227">
        <v>0</v>
      </c>
      <c r="Q57" s="227">
        <v>1</v>
      </c>
      <c r="R57" s="246" t="s">
        <v>59</v>
      </c>
      <c r="S57" s="43"/>
    </row>
    <row r="58" spans="1:19" ht="26.25" thickBot="1" x14ac:dyDescent="0.25">
      <c r="A58" s="57"/>
      <c r="B58" s="138">
        <v>41</v>
      </c>
      <c r="C58" s="517" t="s">
        <v>388</v>
      </c>
      <c r="D58" s="235" t="s">
        <v>50</v>
      </c>
      <c r="E58" s="251" t="s">
        <v>997</v>
      </c>
      <c r="F58" s="16"/>
      <c r="G58" s="14">
        <f>IF('Allgemeine Angaben'!L12=Hilfstabelle!B28,H10,F10)</f>
        <v>0</v>
      </c>
      <c r="H58" s="335" t="str">
        <f t="shared" si="0"/>
        <v/>
      </c>
      <c r="I58" s="1" t="str">
        <f t="shared" si="1"/>
        <v>Indikator unvollständig</v>
      </c>
      <c r="J58" s="18"/>
      <c r="K58" s="19"/>
      <c r="L58" s="19"/>
      <c r="N58" s="227"/>
      <c r="O58" s="227"/>
      <c r="P58" s="227">
        <v>0</v>
      </c>
      <c r="Q58" s="227">
        <v>1</v>
      </c>
      <c r="R58" s="246" t="s">
        <v>59</v>
      </c>
      <c r="S58" s="43"/>
    </row>
    <row r="59" spans="1:19" ht="26.25" thickBot="1" x14ac:dyDescent="0.25">
      <c r="A59" s="57"/>
      <c r="B59" s="138">
        <v>42</v>
      </c>
      <c r="C59" s="521"/>
      <c r="D59" s="237" t="s">
        <v>1076</v>
      </c>
      <c r="E59" s="251" t="s">
        <v>997</v>
      </c>
      <c r="F59" s="16"/>
      <c r="G59" s="14">
        <f>IF('Allgemeine Angaben'!L12=Hilfstabelle!B28,H10,F10)</f>
        <v>0</v>
      </c>
      <c r="H59" s="335" t="str">
        <f t="shared" ref="H59" si="16">IFERROR(IF(COUNT(F59,G59)=2,F59/G59,""),"---")</f>
        <v/>
      </c>
      <c r="I59" s="1" t="str">
        <f t="shared" si="1"/>
        <v>Indikator unvollständig</v>
      </c>
      <c r="J59" s="18"/>
      <c r="K59" s="19"/>
      <c r="L59" s="19"/>
      <c r="N59" s="227"/>
      <c r="O59" s="227"/>
      <c r="P59" s="227">
        <v>0</v>
      </c>
      <c r="Q59" s="227">
        <v>1</v>
      </c>
      <c r="R59" s="246" t="s">
        <v>59</v>
      </c>
      <c r="S59" s="43"/>
    </row>
    <row r="60" spans="1:19" ht="26.25" thickBot="1" x14ac:dyDescent="0.25">
      <c r="A60" s="57"/>
      <c r="B60" s="138">
        <v>43</v>
      </c>
      <c r="C60" s="517" t="s">
        <v>389</v>
      </c>
      <c r="D60" s="235" t="s">
        <v>50</v>
      </c>
      <c r="E60" s="251" t="s">
        <v>997</v>
      </c>
      <c r="F60" s="16"/>
      <c r="G60" s="14">
        <f>IF('Allgemeine Angaben'!L12=Hilfstabelle!B28,SUM(H11:H12),SUM(F11,F12))</f>
        <v>0</v>
      </c>
      <c r="H60" s="335" t="str">
        <f t="shared" si="0"/>
        <v/>
      </c>
      <c r="I60" s="1" t="str">
        <f t="shared" si="1"/>
        <v>Indikator unvollständig</v>
      </c>
      <c r="J60" s="18"/>
      <c r="K60" s="19"/>
      <c r="L60" s="19"/>
      <c r="N60" s="227"/>
      <c r="O60" s="227"/>
      <c r="P60" s="227">
        <v>0</v>
      </c>
      <c r="Q60" s="227">
        <v>1</v>
      </c>
      <c r="R60" s="246" t="s">
        <v>59</v>
      </c>
      <c r="S60" s="43"/>
    </row>
    <row r="61" spans="1:19" ht="26.25" thickBot="1" x14ac:dyDescent="0.25">
      <c r="A61" s="57"/>
      <c r="B61" s="138">
        <v>44</v>
      </c>
      <c r="C61" s="521"/>
      <c r="D61" s="237" t="s">
        <v>1076</v>
      </c>
      <c r="E61" s="251" t="s">
        <v>997</v>
      </c>
      <c r="F61" s="16"/>
      <c r="G61" s="14">
        <f>IF('Allgemeine Angaben'!L12=Hilfstabelle!B28,SUM(H11:H12),SUM(F11,F12))</f>
        <v>0</v>
      </c>
      <c r="H61" s="335" t="str">
        <f t="shared" ref="H61" si="17">IFERROR(IF(COUNT(F61,G61)=2,F61/G61,""),"---")</f>
        <v/>
      </c>
      <c r="I61" s="1" t="str">
        <f t="shared" si="1"/>
        <v>Indikator unvollständig</v>
      </c>
      <c r="J61" s="18"/>
      <c r="K61" s="19"/>
      <c r="L61" s="19"/>
      <c r="N61" s="227"/>
      <c r="O61" s="227"/>
      <c r="P61" s="227">
        <v>0</v>
      </c>
      <c r="Q61" s="227">
        <v>1</v>
      </c>
      <c r="R61" s="246" t="s">
        <v>59</v>
      </c>
      <c r="S61" s="43"/>
    </row>
    <row r="62" spans="1:19" ht="26.25" thickBot="1" x14ac:dyDescent="0.25">
      <c r="A62" s="57"/>
      <c r="B62" s="138">
        <v>45</v>
      </c>
      <c r="C62" s="517" t="s">
        <v>390</v>
      </c>
      <c r="D62" s="235" t="s">
        <v>50</v>
      </c>
      <c r="E62" s="251" t="s">
        <v>997</v>
      </c>
      <c r="F62" s="16"/>
      <c r="G62" s="14">
        <f>IF('Allgemeine Angaben'!L12=Hilfstabelle!B28,H13,F13)</f>
        <v>0</v>
      </c>
      <c r="H62" s="335" t="str">
        <f t="shared" ref="H62:H63" si="18">IFERROR(IF(COUNT(F62,G62)=2,F62/G62,""),"---")</f>
        <v/>
      </c>
      <c r="I62" s="1" t="str">
        <f t="shared" si="1"/>
        <v>Indikator unvollständig</v>
      </c>
      <c r="J62" s="18"/>
      <c r="K62" s="19"/>
      <c r="L62" s="19"/>
      <c r="N62" s="227"/>
      <c r="O62" s="227"/>
      <c r="P62" s="227">
        <v>0</v>
      </c>
      <c r="Q62" s="227">
        <v>1</v>
      </c>
      <c r="R62" s="246" t="s">
        <v>59</v>
      </c>
      <c r="S62" s="43"/>
    </row>
    <row r="63" spans="1:19" ht="26.25" thickBot="1" x14ac:dyDescent="0.25">
      <c r="A63" s="57"/>
      <c r="B63" s="138">
        <v>46</v>
      </c>
      <c r="C63" s="521"/>
      <c r="D63" s="237" t="s">
        <v>1076</v>
      </c>
      <c r="E63" s="251" t="s">
        <v>997</v>
      </c>
      <c r="F63" s="16"/>
      <c r="G63" s="14">
        <f>IF('Allgemeine Angaben'!L12=Hilfstabelle!B28,H13,F13)</f>
        <v>0</v>
      </c>
      <c r="H63" s="335" t="str">
        <f t="shared" si="18"/>
        <v/>
      </c>
      <c r="I63" s="1" t="str">
        <f t="shared" si="1"/>
        <v>Indikator unvollständig</v>
      </c>
      <c r="J63" s="18"/>
      <c r="K63" s="19"/>
      <c r="L63" s="19"/>
      <c r="N63" s="227"/>
      <c r="O63" s="227"/>
      <c r="P63" s="227">
        <v>0</v>
      </c>
      <c r="Q63" s="227">
        <v>1</v>
      </c>
      <c r="R63" s="246" t="s">
        <v>59</v>
      </c>
      <c r="S63" s="43"/>
    </row>
    <row r="64" spans="1:19" ht="26.25" thickBot="1" x14ac:dyDescent="0.25">
      <c r="A64" s="57"/>
      <c r="B64" s="138">
        <v>47</v>
      </c>
      <c r="C64" s="528" t="s">
        <v>391</v>
      </c>
      <c r="D64" s="235" t="s">
        <v>83</v>
      </c>
      <c r="E64" s="519" t="s">
        <v>49</v>
      </c>
      <c r="F64" s="17"/>
      <c r="G64" s="229"/>
      <c r="H64" s="10" t="str">
        <f t="shared" si="0"/>
        <v/>
      </c>
      <c r="I64" s="1" t="str">
        <f t="shared" si="1"/>
        <v>Indikator unvollständig</v>
      </c>
      <c r="J64" s="18"/>
      <c r="K64" s="19"/>
      <c r="L64" s="19"/>
      <c r="N64" s="227"/>
      <c r="O64" s="227"/>
      <c r="P64" s="227">
        <v>0</v>
      </c>
      <c r="Q64" s="227">
        <v>1</v>
      </c>
      <c r="R64" s="43"/>
      <c r="S64" s="43"/>
    </row>
    <row r="65" spans="1:19" ht="26.25" thickBot="1" x14ac:dyDescent="0.25">
      <c r="A65" s="57"/>
      <c r="B65" s="138">
        <v>48</v>
      </c>
      <c r="C65" s="518"/>
      <c r="D65" s="235" t="s">
        <v>915</v>
      </c>
      <c r="E65" s="519"/>
      <c r="F65" s="17"/>
      <c r="G65" s="229"/>
      <c r="H65" s="10" t="str">
        <f t="shared" si="0"/>
        <v/>
      </c>
      <c r="I65" s="1" t="str">
        <f t="shared" si="1"/>
        <v>Indikator unvollständig</v>
      </c>
      <c r="J65" s="18"/>
      <c r="K65" s="19"/>
      <c r="L65" s="19"/>
      <c r="N65" s="227"/>
      <c r="O65" s="227"/>
      <c r="P65" s="227">
        <v>0</v>
      </c>
      <c r="Q65" s="227">
        <v>1</v>
      </c>
      <c r="R65" s="43"/>
      <c r="S65" s="43"/>
    </row>
    <row r="66" spans="1:19" ht="26.25" thickBot="1" x14ac:dyDescent="0.25">
      <c r="A66" s="57"/>
      <c r="B66" s="138">
        <v>49</v>
      </c>
      <c r="C66" s="517" t="s">
        <v>392</v>
      </c>
      <c r="D66" s="235" t="s">
        <v>84</v>
      </c>
      <c r="E66" s="519" t="s">
        <v>49</v>
      </c>
      <c r="F66" s="17"/>
      <c r="G66" s="229"/>
      <c r="H66" s="10" t="str">
        <f t="shared" si="0"/>
        <v/>
      </c>
      <c r="I66" s="1" t="str">
        <f t="shared" si="1"/>
        <v>Indikator unvollständig</v>
      </c>
      <c r="J66" s="18"/>
      <c r="K66" s="19"/>
      <c r="L66" s="19"/>
      <c r="N66" s="227"/>
      <c r="O66" s="227"/>
      <c r="P66" s="227">
        <v>0</v>
      </c>
      <c r="Q66" s="227">
        <v>1</v>
      </c>
      <c r="R66" s="43"/>
      <c r="S66" s="43"/>
    </row>
    <row r="67" spans="1:19" ht="26.25" thickBot="1" x14ac:dyDescent="0.25">
      <c r="A67" s="57"/>
      <c r="B67" s="143">
        <v>50</v>
      </c>
      <c r="C67" s="518"/>
      <c r="D67" s="235" t="s">
        <v>915</v>
      </c>
      <c r="E67" s="519"/>
      <c r="F67" s="17"/>
      <c r="G67" s="229"/>
      <c r="H67" s="10" t="str">
        <f t="shared" si="0"/>
        <v/>
      </c>
      <c r="I67" s="1" t="str">
        <f t="shared" si="1"/>
        <v>Indikator unvollständig</v>
      </c>
      <c r="J67" s="18"/>
      <c r="K67" s="19"/>
      <c r="L67" s="19"/>
      <c r="N67" s="227"/>
      <c r="O67" s="227"/>
      <c r="P67" s="227">
        <v>0</v>
      </c>
      <c r="Q67" s="227">
        <v>1</v>
      </c>
      <c r="R67" s="43"/>
      <c r="S67" s="43"/>
    </row>
    <row r="68" spans="1:19" x14ac:dyDescent="0.2">
      <c r="C68" s="225"/>
      <c r="D68" s="44"/>
      <c r="E68" s="44"/>
      <c r="F68" s="45"/>
      <c r="G68" s="45"/>
      <c r="H68" s="45"/>
      <c r="I68" s="45"/>
      <c r="J68" s="44"/>
      <c r="K68" s="44"/>
      <c r="L68" s="44"/>
    </row>
    <row r="69" spans="1:19" x14ac:dyDescent="0.2">
      <c r="C69" s="233" t="s">
        <v>393</v>
      </c>
      <c r="D69" s="44"/>
      <c r="E69" s="44"/>
      <c r="F69" s="45"/>
      <c r="G69" s="45"/>
      <c r="H69" s="45"/>
      <c r="I69" s="45"/>
      <c r="J69" s="44"/>
      <c r="K69" s="44"/>
      <c r="L69" s="44"/>
    </row>
    <row r="70" spans="1:19" x14ac:dyDescent="0.2">
      <c r="C70" s="185" t="s">
        <v>5</v>
      </c>
      <c r="D70" s="44"/>
      <c r="E70" s="44"/>
      <c r="F70" s="45"/>
      <c r="G70" s="45"/>
      <c r="H70" s="45"/>
      <c r="I70" s="45"/>
      <c r="J70" s="44"/>
      <c r="K70" s="44"/>
      <c r="L70" s="44"/>
    </row>
    <row r="71" spans="1:19" hidden="1" x14ac:dyDescent="0.2">
      <c r="C71" s="225" t="s">
        <v>5</v>
      </c>
      <c r="D71" s="44"/>
      <c r="E71" s="44"/>
      <c r="F71" s="45"/>
      <c r="G71" s="45"/>
      <c r="H71" s="45"/>
      <c r="I71" s="45"/>
      <c r="J71" s="44"/>
      <c r="K71" s="44"/>
      <c r="L71" s="44"/>
    </row>
    <row r="247" x14ac:dyDescent="0.2"/>
    <row r="248" x14ac:dyDescent="0.2"/>
    <row r="249" x14ac:dyDescent="0.2"/>
  </sheetData>
  <sheetProtection algorithmName="SHA-512" hashValue="64Pwcu/MDtacm+5I9c9XYb8xViHR0bV/o9duoYWEkIIq1WL2R2/7JcZ3UrKZkOG+s1KTvNrGh2IZ6JOr/r+LHA==" saltValue="/UA7J4p3lG0xrf9yF8j48A==" spinCount="100000" sheet="1" selectLockedCells="1"/>
  <mergeCells count="24">
    <mergeCell ref="K9:L11"/>
    <mergeCell ref="C4:I4"/>
    <mergeCell ref="C5:K5"/>
    <mergeCell ref="C64:C65"/>
    <mergeCell ref="E64:E65"/>
    <mergeCell ref="C52:C53"/>
    <mergeCell ref="C54:C55"/>
    <mergeCell ref="C56:C57"/>
    <mergeCell ref="C62:C63"/>
    <mergeCell ref="C60:C61"/>
    <mergeCell ref="C58:C59"/>
    <mergeCell ref="C66:C67"/>
    <mergeCell ref="E66:E67"/>
    <mergeCell ref="C19:C20"/>
    <mergeCell ref="C29:C30"/>
    <mergeCell ref="C31:C32"/>
    <mergeCell ref="C33:C34"/>
    <mergeCell ref="C38:C39"/>
    <mergeCell ref="C40:C41"/>
    <mergeCell ref="C42:C43"/>
    <mergeCell ref="C44:C45"/>
    <mergeCell ref="C46:C47"/>
    <mergeCell ref="C48:C49"/>
    <mergeCell ref="C50:C51"/>
  </mergeCells>
  <conditionalFormatting sqref="F19:F63">
    <cfRule type="containsBlanks" dxfId="27" priority="11">
      <formula>LEN(TRIM(F19))=0</formula>
    </cfRule>
  </conditionalFormatting>
  <conditionalFormatting sqref="G36">
    <cfRule type="containsBlanks" dxfId="26" priority="5">
      <formula>LEN(TRIM(G36))=0</formula>
    </cfRule>
  </conditionalFormatting>
  <conditionalFormatting sqref="H8 H10:H15">
    <cfRule type="notContainsBlanks" dxfId="25" priority="274">
      <formula>LEN(TRIM(H8))&gt;0</formula>
    </cfRule>
  </conditionalFormatting>
  <conditionalFormatting sqref="I19:I67">
    <cfRule type="cellIs" dxfId="22" priority="1" operator="equal">
      <formula>"Wert-Begründung"</formula>
    </cfRule>
    <cfRule type="cellIs" dxfId="21" priority="112" operator="equal">
      <formula>"Eingabe nicht korrekt"</formula>
    </cfRule>
    <cfRule type="cellIs" dxfId="20" priority="269" operator="equal">
      <formula>"Sollvorgabe nicht erfüllt"</formula>
    </cfRule>
    <cfRule type="cellIs" dxfId="19" priority="271" operator="equal">
      <formula>"Indikator unvollständig"</formula>
    </cfRule>
  </conditionalFormatting>
  <conditionalFormatting sqref="J9">
    <cfRule type="cellIs" dxfId="18" priority="4" operator="greaterThan">
      <formula>0</formula>
    </cfRule>
  </conditionalFormatting>
  <conditionalFormatting sqref="J10">
    <cfRule type="cellIs" dxfId="17" priority="3" operator="greaterThan">
      <formula>0</formula>
    </cfRule>
  </conditionalFormatting>
  <conditionalFormatting sqref="J11">
    <cfRule type="expression" dxfId="16" priority="2">
      <formula>$J$9+$J$10=0</formula>
    </cfRule>
  </conditionalFormatting>
  <conditionalFormatting sqref="J19:J67">
    <cfRule type="notContainsBlanks" dxfId="15" priority="7">
      <formula>LEN(TRIM(J19))&gt;0</formula>
    </cfRule>
    <cfRule type="expression" dxfId="14" priority="8">
      <formula>OR(I19="Kennzahl unvollständig",I19="Sollvorgabe nicht erfüllt",I19="Wert-Begründung")</formula>
    </cfRule>
  </conditionalFormatting>
  <dataValidations count="5">
    <dataValidation type="whole" operator="greaterThanOrEqual" allowBlank="1" showInputMessage="1" showErrorMessage="1" error="Eingabe einer ganzen Zahl." sqref="H10:H15 F19:F67" xr:uid="{00000000-0002-0000-0500-000000000000}">
      <formula1>0</formula1>
    </dataValidation>
    <dataValidation allowBlank="1" showInputMessage="1" showErrorMessage="1" sqref="F8" xr:uid="{00000000-0002-0000-0500-000002000000}"/>
    <dataValidation operator="greaterThanOrEqual" allowBlank="1" showInputMessage="1" error="Eingabe einer ganzen Zahl." sqref="H16" xr:uid="{00000000-0002-0000-0500-000003000000}"/>
    <dataValidation type="whole" operator="greaterThanOrEqual" allowBlank="1" showInputMessage="1" showErrorMessage="1" error="Eingabe einer ganzen Zahl, die größer oder gleich des Zählers ist." sqref="G64:G67" xr:uid="{00000000-0002-0000-0500-000005000000}">
      <formula1>F64</formula1>
    </dataValidation>
    <dataValidation type="textLength" operator="lessThanOrEqual" allowBlank="1" showInputMessage="1" showErrorMessage="1" error="Textlänge auf 1000 Zeichen begrenzt." sqref="J19:L67" xr:uid="{00000000-0002-0000-0500-000001000000}">
      <formula1>1000</formula1>
    </dataValidation>
  </dataValidations>
  <hyperlinks>
    <hyperlink ref="J2" location="'Vorwort &amp; Inhaltsverzeichnis'!C43" display="zurück zum Inhaltsverzeichnis" xr:uid="{00000000-0004-0000-0500-000000000000}"/>
  </hyperlinks>
  <pageMargins left="0.7" right="0.7" top="0.78740157499999996" bottom="0.78740157499999996" header="0.3" footer="0.3"/>
  <pageSetup paperSize="9" scale="64" fitToHeight="0" orientation="landscape" r:id="rId1"/>
  <ignoredErrors>
    <ignoredError sqref="E19 E21 E23" numberStoredAsText="1"/>
    <ignoredError sqref="G47:G48" formula="1"/>
    <ignoredError sqref="G22 G60:G61 G54:G55 G44:G45 G40:G41 G31:G32 G27" formulaRange="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6" id="{4BC120AD-B45A-41E2-807C-59928B9A20D7}">
            <xm:f>'Allgemeine Angaben'!$L$12=Hilfstabelle!$B$28</xm:f>
            <x14:dxf>
              <fill>
                <patternFill patternType="none">
                  <bgColor auto="1"/>
                </patternFill>
              </fill>
              <border>
                <left/>
                <right/>
                <top/>
                <bottom/>
                <vertical/>
                <horizontal/>
              </border>
            </x14:dxf>
          </x14:cfRule>
          <xm:sqref>F8</xm:sqref>
        </x14:conditionalFormatting>
        <x14:conditionalFormatting xmlns:xm="http://schemas.microsoft.com/office/excel/2006/main">
          <x14:cfRule type="expression" priority="118" id="{526D2B1F-108C-4D00-9FD1-461F1022069C}">
            <xm:f>'Allgemeine Angaben'!$L$12=Hilfstabelle!$B$28</xm:f>
            <x14:dxf>
              <fill>
                <patternFill patternType="none">
                  <bgColor auto="1"/>
                </patternFill>
              </fill>
              <border>
                <left/>
                <right/>
                <top/>
                <bottom/>
                <vertical/>
                <horizontal/>
              </border>
            </x14:dxf>
          </x14:cfRule>
          <xm:sqref>F10:F16</xm:sqref>
        </x14:conditionalFormatting>
        <x14:conditionalFormatting xmlns:xm="http://schemas.microsoft.com/office/excel/2006/main">
          <x14:cfRule type="expression" priority="114" id="{F7A1BE83-7E00-4C8A-919E-9BB15DAD3797}">
            <xm:f>'Allgemeine Angaben'!$L$12&lt;&gt;Hilfstabelle!$B$28</xm:f>
            <x14:dxf>
              <fill>
                <patternFill patternType="none">
                  <bgColor auto="1"/>
                </patternFill>
              </fill>
              <border>
                <left/>
                <right/>
                <top/>
                <bottom/>
                <vertical/>
                <horizontal/>
              </border>
            </x14:dxf>
          </x14:cfRule>
          <xm:sqref>H8</xm:sqref>
        </x14:conditionalFormatting>
        <x14:conditionalFormatting xmlns:xm="http://schemas.microsoft.com/office/excel/2006/main">
          <x14:cfRule type="expression" priority="119" id="{F0BA4051-6962-4AA0-9157-47F31083FEBF}">
            <xm:f>'Allgemeine Angaben'!$L$12&lt;&gt;Hilfstabelle!$B$28</xm:f>
            <x14:dxf>
              <fill>
                <patternFill patternType="none">
                  <bgColor auto="1"/>
                </patternFill>
              </fill>
              <border>
                <left/>
                <right/>
                <top/>
                <bottom/>
                <vertical/>
                <horizontal/>
              </border>
            </x14:dxf>
          </x14:cfRule>
          <xm:sqref>H10:H16</xm:sqref>
        </x14:conditionalFormatting>
      </x14:conditionalFormattings>
    </ext>
    <ext xmlns:x14="http://schemas.microsoft.com/office/spreadsheetml/2009/9/main" uri="{CCE6A557-97BC-4b89-ADB6-D9C93CAAB3DF}">
      <x14:dataValidations xmlns:xm="http://schemas.microsoft.com/office/excel/2006/main" count="1">
        <x14:dataValidation type="whole" operator="lessThanOrEqual" allowBlank="1" showInputMessage="1" showErrorMessage="1" error="Eingabe einer ganzen Zahl, die kleiner oder gleich der Summe der Wechsel-(Revisions-)OPs und periprothetischen Frakturversorgungen ist." xr:uid="{00000000-0002-0000-0500-000004000000}">
          <x14:formula1>
            <xm:f>IF('Allgemeine Angaben'!L12:M12=Hilfstabelle!B28,SUM(H11:H12),SUM(F11:F12))</xm:f>
          </x14:formula1>
          <xm:sqref>G36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pageSetUpPr fitToPage="1"/>
  </sheetPr>
  <dimension ref="A1:S242"/>
  <sheetViews>
    <sheetView showGridLines="0" topLeftCell="A42" workbookViewId="0">
      <selection activeCell="F18" sqref="F18"/>
    </sheetView>
  </sheetViews>
  <sheetFormatPr baseColWidth="10" defaultColWidth="0" defaultRowHeight="12.75" zeroHeight="1" x14ac:dyDescent="0.2"/>
  <cols>
    <col min="1" max="1" width="1.42578125" style="44" customWidth="1"/>
    <col min="2" max="2" width="5.28515625" style="44" hidden="1" customWidth="1"/>
    <col min="3" max="3" width="37.140625" style="9" customWidth="1"/>
    <col min="4" max="5" width="29" style="9" customWidth="1"/>
    <col min="6" max="8" width="10.7109375" style="9" customWidth="1"/>
    <col min="9" max="9" width="13.7109375" style="9" customWidth="1"/>
    <col min="10" max="12" width="20.7109375" style="9" customWidth="1"/>
    <col min="13" max="13" width="0.85546875" style="44" customWidth="1"/>
    <col min="14" max="16384" width="10.85546875" style="44" hidden="1"/>
  </cols>
  <sheetData>
    <row r="1" spans="1:13" x14ac:dyDescent="0.2">
      <c r="A1" s="60"/>
      <c r="B1" s="60"/>
      <c r="C1" s="60"/>
      <c r="D1" s="60"/>
      <c r="E1" s="60"/>
      <c r="F1" s="60"/>
      <c r="G1" s="60"/>
      <c r="H1" s="60"/>
      <c r="I1" s="60"/>
      <c r="J1" s="60"/>
      <c r="K1" s="60"/>
      <c r="L1" s="60"/>
      <c r="M1" s="60"/>
    </row>
    <row r="2" spans="1:13" x14ac:dyDescent="0.2">
      <c r="C2" s="224" t="s">
        <v>7</v>
      </c>
      <c r="D2" s="49"/>
      <c r="E2" s="44"/>
      <c r="F2" s="45"/>
      <c r="G2" s="45"/>
      <c r="H2" s="45"/>
      <c r="I2" s="45"/>
      <c r="J2" s="333" t="s">
        <v>91</v>
      </c>
      <c r="K2" s="44"/>
      <c r="L2" s="44"/>
    </row>
    <row r="3" spans="1:13" x14ac:dyDescent="0.2">
      <c r="C3" s="224"/>
      <c r="D3" s="49"/>
      <c r="E3" s="44"/>
      <c r="F3" s="45"/>
      <c r="G3" s="45"/>
      <c r="H3" s="45"/>
      <c r="I3" s="45"/>
      <c r="J3" s="267"/>
      <c r="K3" s="44"/>
      <c r="L3" s="44"/>
    </row>
    <row r="4" spans="1:13" x14ac:dyDescent="0.2">
      <c r="C4" s="367" t="s">
        <v>367</v>
      </c>
      <c r="D4" s="526"/>
      <c r="E4" s="526"/>
      <c r="F4" s="526"/>
      <c r="G4" s="526"/>
      <c r="H4" s="526"/>
      <c r="I4" s="526"/>
      <c r="J4" s="267"/>
      <c r="K4" s="44"/>
      <c r="L4" s="44"/>
    </row>
    <row r="5" spans="1:13" ht="12.75" customHeight="1" x14ac:dyDescent="0.2">
      <c r="C5" s="527" t="str">
        <f>IF('Allgemeine Angaben'!L12=Hilfstabelle!B28,"Bei der Erstzertifizierung müssen die Indikatoren für einen Zeitraum von 3 Monaten rückwirkend nachgewiesen werden.","Die Indikatoren müssen für ein komplettes Kalenderjahr nachgewiesen werden (z. B. Auditjahr 2021 - Datenjahr 2020).")</f>
        <v>Die Indikatoren müssen für ein komplettes Kalenderjahr nachgewiesen werden (z. B. Auditjahr 2021 - Datenjahr 2020).</v>
      </c>
      <c r="D5" s="527"/>
      <c r="E5" s="527"/>
      <c r="F5" s="527"/>
      <c r="G5" s="527"/>
      <c r="H5" s="527"/>
      <c r="I5" s="527"/>
      <c r="J5" s="527"/>
      <c r="K5" s="527"/>
      <c r="L5" s="44"/>
    </row>
    <row r="6" spans="1:13" s="336" customFormat="1" ht="12.75" customHeight="1" x14ac:dyDescent="0.25">
      <c r="B6" s="336" t="s">
        <v>989</v>
      </c>
      <c r="C6" s="336" t="s">
        <v>989</v>
      </c>
    </row>
    <row r="7" spans="1:13" ht="13.5" thickBot="1" x14ac:dyDescent="0.25">
      <c r="C7" s="224"/>
      <c r="D7" s="44"/>
      <c r="E7" s="44"/>
      <c r="F7" s="45"/>
      <c r="G7" s="45"/>
      <c r="H7" s="45"/>
      <c r="I7" s="45"/>
      <c r="J7" s="267"/>
      <c r="K7" s="44"/>
      <c r="L7" s="44"/>
    </row>
    <row r="8" spans="1:13" ht="13.5" customHeight="1" thickBot="1" x14ac:dyDescent="0.25">
      <c r="C8" s="76" t="str">
        <f>IF('Allgemeine Angaben'!L12=Hilfstabelle!B28,"Zeitraum der eingegebenen Daten (mind. 3 Monate):","Kalenderjahr der eingegebenen Daten:")</f>
        <v>Kalenderjahr der eingegebenen Daten:</v>
      </c>
      <c r="D8" s="77"/>
      <c r="E8" s="230"/>
      <c r="F8" s="193">
        <f>IF('Allgemeine Angaben'!L12=Hilfstabelle!B28,"",'Allgemeine Angaben'!Text10)</f>
        <v>0</v>
      </c>
      <c r="G8" s="44"/>
      <c r="H8" s="231"/>
      <c r="I8" s="45"/>
      <c r="J8" s="349" t="s">
        <v>1013</v>
      </c>
      <c r="K8" s="185"/>
      <c r="L8" s="185"/>
    </row>
    <row r="9" spans="1:13" ht="13.5" thickBot="1" x14ac:dyDescent="0.25">
      <c r="C9" s="224"/>
      <c r="D9" s="49"/>
      <c r="E9" s="44"/>
      <c r="F9" s="45"/>
      <c r="G9" s="45"/>
      <c r="H9" s="45"/>
      <c r="I9" s="45"/>
      <c r="J9" s="350">
        <f>COUNTIF(I18:I50,"Indikator unvollständig")+COUNTIF(I18:I50,"Eingabe nicht korrekt")+COUNTIF(I18:I50,"Bewertung nicht möglich")</f>
        <v>33</v>
      </c>
      <c r="K9" s="523" t="str">
        <f>IF(J9&gt;0,"Bitte vervollständigen bzw. kontrollieren Sie die Eingaben.",IF(J10&gt;0,"Die Eingaben sind vollständig, die Vorgaben aber nicht überall eindeutig erfüllt. Bitte nehmen Sie ggf. Kommentierungen vor.",""))</f>
        <v>Bitte vervollständigen bzw. kontrollieren Sie die Eingaben.</v>
      </c>
      <c r="L9" s="524"/>
    </row>
    <row r="10" spans="1:13" ht="13.5" thickBot="1" x14ac:dyDescent="0.25">
      <c r="C10" s="153" t="s">
        <v>986</v>
      </c>
      <c r="D10" s="20"/>
      <c r="E10" s="20"/>
      <c r="F10" s="178">
        <f>IF('Allgemeine Angaben'!L12=Hilfstabelle!B28,"",SUM(Zusammenfassung!I11,Zusammenfassung!I13))</f>
        <v>0</v>
      </c>
      <c r="G10" s="181"/>
      <c r="H10" s="209"/>
      <c r="I10" s="44"/>
      <c r="J10" s="350">
        <f>IF(J9&gt;0,0,COUNTIF(I:I,"Sollvorgabe nicht erfüllt"))</f>
        <v>0</v>
      </c>
      <c r="K10" s="525"/>
      <c r="L10" s="524"/>
    </row>
    <row r="11" spans="1:13" ht="13.5" thickBot="1" x14ac:dyDescent="0.25">
      <c r="C11" s="153" t="s">
        <v>1002</v>
      </c>
      <c r="D11" s="20"/>
      <c r="E11" s="20"/>
      <c r="F11" s="178">
        <f>IF('Allgemeine Angaben'!L12=Hilfstabelle!B28,"",SUM(Zusammenfassung!K11,Zusammenfassung!K13))</f>
        <v>0</v>
      </c>
      <c r="G11" s="181"/>
      <c r="H11" s="209"/>
      <c r="I11" s="44"/>
      <c r="J11" s="351"/>
      <c r="K11" s="525"/>
      <c r="L11" s="524"/>
    </row>
    <row r="12" spans="1:13" ht="13.5" thickBot="1" x14ac:dyDescent="0.25">
      <c r="C12" s="39" t="s">
        <v>74</v>
      </c>
      <c r="D12" s="20"/>
      <c r="E12" s="20"/>
      <c r="F12" s="178">
        <f>IF('Allgemeine Angaben'!L12=Hilfstabelle!B28,"",SUM(Zusammenfassung!K24,Zusammenfassung!K26))</f>
        <v>0</v>
      </c>
      <c r="G12" s="181"/>
      <c r="H12" s="209"/>
      <c r="I12" s="44"/>
      <c r="J12" s="267"/>
      <c r="K12" s="44"/>
      <c r="L12" s="44"/>
    </row>
    <row r="13" spans="1:13" ht="13.5" thickBot="1" x14ac:dyDescent="0.25">
      <c r="C13" s="153" t="s">
        <v>374</v>
      </c>
      <c r="D13" s="20"/>
      <c r="E13" s="20"/>
      <c r="F13" s="178">
        <f>IF('Allgemeine Angaben'!L12=Hilfstabelle!B28,"",SUM(Zusammenfassung!I24,Zusammenfassung!I26))</f>
        <v>0</v>
      </c>
      <c r="G13" s="181"/>
      <c r="H13" s="209"/>
      <c r="I13" s="44"/>
      <c r="J13" s="267"/>
      <c r="K13" s="44"/>
      <c r="L13" s="44"/>
    </row>
    <row r="14" spans="1:13" ht="13.5" thickBot="1" x14ac:dyDescent="0.25">
      <c r="C14" s="39" t="s">
        <v>72</v>
      </c>
      <c r="D14" s="20"/>
      <c r="E14" s="20"/>
      <c r="F14" s="178">
        <f>IF('Allgemeine Angaben'!L12=Hilfstabelle!B28,"",SUM(Zusammenfassung!I18,Zusammenfassung!I20,Zusammenfassung!K18,Zusammenfassung!K20))</f>
        <v>0</v>
      </c>
      <c r="G14" s="181"/>
      <c r="H14" s="209"/>
      <c r="I14" s="44"/>
      <c r="J14" s="267"/>
      <c r="K14" s="44"/>
      <c r="L14" s="44"/>
    </row>
    <row r="15" spans="1:13" ht="13.5" thickBot="1" x14ac:dyDescent="0.25">
      <c r="C15" s="32" t="s">
        <v>913</v>
      </c>
      <c r="D15" s="20"/>
      <c r="E15" s="20"/>
      <c r="F15" s="179">
        <f>IF('Allgemeine Angaben'!L12=Hilfstabelle!B28,"",IF(AND(ISBLANK(F10),ISBLANK(F11),ISBLANK(F13),ISBLANK(F12),ISBLANK(F14)),"",SUM(F10:F14)))</f>
        <v>0</v>
      </c>
      <c r="G15" s="182"/>
      <c r="H15" s="210" t="str">
        <f>IF('Allgemeine Angaben'!L12&lt;&gt;Hilfstabelle!B28,"",IF(AND(ISBLANK(H10),ISBLANK(H11), ISBLANK(H13),ISBLANK(H12),ISBLANK(H14)),"",SUM(H10:H14)))</f>
        <v/>
      </c>
      <c r="I15" s="44"/>
      <c r="J15" s="267"/>
      <c r="K15" s="44"/>
      <c r="L15" s="44"/>
    </row>
    <row r="16" spans="1:13" ht="5.25" customHeight="1" thickBot="1" x14ac:dyDescent="0.25">
      <c r="C16" s="225"/>
      <c r="D16" s="44"/>
      <c r="E16" s="44"/>
      <c r="F16" s="45"/>
      <c r="G16" s="45"/>
      <c r="H16" s="45"/>
      <c r="I16" s="45"/>
      <c r="J16" s="44"/>
      <c r="K16" s="44"/>
      <c r="L16" s="44"/>
    </row>
    <row r="17" spans="1:19" ht="47.25" customHeight="1" thickBot="1" x14ac:dyDescent="0.25">
      <c r="A17" s="226"/>
      <c r="B17" s="126" t="s">
        <v>307</v>
      </c>
      <c r="C17" s="13" t="s">
        <v>8</v>
      </c>
      <c r="D17" s="13" t="s">
        <v>1</v>
      </c>
      <c r="E17" s="13" t="s">
        <v>988</v>
      </c>
      <c r="F17" s="2" t="s">
        <v>96</v>
      </c>
      <c r="G17" s="2" t="s">
        <v>2</v>
      </c>
      <c r="H17" s="2" t="s">
        <v>10</v>
      </c>
      <c r="I17" s="2" t="s">
        <v>3</v>
      </c>
      <c r="J17" s="2" t="s">
        <v>11</v>
      </c>
      <c r="K17" s="2" t="s">
        <v>81</v>
      </c>
      <c r="L17" s="2" t="s">
        <v>82</v>
      </c>
      <c r="N17" s="75" t="s">
        <v>118</v>
      </c>
      <c r="O17" s="75" t="s">
        <v>119</v>
      </c>
      <c r="P17" s="244" t="s">
        <v>889</v>
      </c>
      <c r="Q17" s="244" t="s">
        <v>888</v>
      </c>
      <c r="R17" s="245" t="s">
        <v>890</v>
      </c>
      <c r="S17" s="245" t="s">
        <v>891</v>
      </c>
    </row>
    <row r="18" spans="1:19" ht="26.25" thickBot="1" x14ac:dyDescent="0.25">
      <c r="A18" s="57"/>
      <c r="B18" s="138">
        <v>1</v>
      </c>
      <c r="C18" s="520" t="s">
        <v>9</v>
      </c>
      <c r="D18" s="235" t="s">
        <v>365</v>
      </c>
      <c r="E18" s="251" t="s">
        <v>893</v>
      </c>
      <c r="F18" s="16"/>
      <c r="G18" s="14">
        <f>IF('Allgemeine Angaben'!L12=Hilfstabelle!B28,H15,F15)</f>
        <v>0</v>
      </c>
      <c r="H18" s="10" t="str">
        <f>IFERROR(IF(COUNT(F18,G18)=2,F18/G18,""),"---")</f>
        <v/>
      </c>
      <c r="I18" s="1" t="str">
        <f>IF(AND(H18="---",G18=0,F18=0),"Anforderungen erfüllt",IF(H18="---","Bewertung nicht möglich",IF(H18="","Indikator unvollständig",IF(OR(AND(ISNUMBER(P18),ISNUMBER(H18),H18&lt;P18),AND(ISNUMBER(Q18),ISNUMBER(H18),H18&gt;Q18),AND(G18=0,F18&gt;0)),"Eingabe nicht korrekt",IF(OR(AND(ISNUMBER(N18),H18&gt;N18),AND(ISNUMBER(O18),H18&lt;O18)),"Sollvorgabe nicht erfüllt",IF(OR(AND(R18="x",H18&gt;0),AND(S18="x",H18&lt;1)),"Wert-Begründung","Anforderungen erfüllt"))))))</f>
        <v>Indikator unvollständig</v>
      </c>
      <c r="J18" s="18"/>
      <c r="K18" s="19"/>
      <c r="L18" s="19"/>
      <c r="N18" s="227"/>
      <c r="O18" s="227">
        <v>1</v>
      </c>
      <c r="P18" s="227">
        <v>0</v>
      </c>
      <c r="Q18" s="227">
        <v>1</v>
      </c>
      <c r="R18" s="43"/>
      <c r="S18" s="43"/>
    </row>
    <row r="19" spans="1:19" ht="39" thickBot="1" x14ac:dyDescent="0.25">
      <c r="A19" s="57"/>
      <c r="B19" s="138">
        <v>2</v>
      </c>
      <c r="C19" s="520"/>
      <c r="D19" s="235" t="s">
        <v>366</v>
      </c>
      <c r="E19" s="251" t="s">
        <v>996</v>
      </c>
      <c r="F19" s="16"/>
      <c r="G19" s="14">
        <f>IF('Allgemeine Angaben'!L12=Hilfstabelle!B28,H15,F15)</f>
        <v>0</v>
      </c>
      <c r="H19" s="10" t="str">
        <f t="shared" ref="H19:H54" si="0">IFERROR(IF(COUNT(F19,G19)=2,F19/G19,""),"---")</f>
        <v/>
      </c>
      <c r="I19" s="1" t="str">
        <f t="shared" ref="I19:I54" si="1">IF(AND(H19="---",G19=0,F19=0),"Anforderungen erfüllt",IF(H19="---","Bewertung nicht möglich",IF(H19="","Indikator unvollständig",IF(OR(AND(ISNUMBER(P19),ISNUMBER(H19),H19&lt;P19),AND(ISNUMBER(Q19),ISNUMBER(H19),H19&gt;Q19),AND(G19=0,F19&gt;0)),"Eingabe nicht korrekt",IF(OR(AND(ISNUMBER(N19),H19&gt;N19),AND(ISNUMBER(O19),H19&lt;O19)),"Sollvorgabe nicht erfüllt",IF(OR(AND(R19="x",H19&gt;0),AND(S19="x",H19&lt;1)),"Wert-Begründung","Anforderungen erfüllt"))))))</f>
        <v>Indikator unvollständig</v>
      </c>
      <c r="J19" s="18"/>
      <c r="K19" s="19"/>
      <c r="L19" s="19"/>
      <c r="N19" s="227"/>
      <c r="O19" s="227">
        <v>1</v>
      </c>
      <c r="P19" s="227">
        <v>0</v>
      </c>
      <c r="Q19" s="227">
        <v>1</v>
      </c>
      <c r="R19" s="43"/>
      <c r="S19" s="246" t="s">
        <v>59</v>
      </c>
    </row>
    <row r="20" spans="1:19" ht="26.25" thickBot="1" x14ac:dyDescent="0.25">
      <c r="A20" s="57"/>
      <c r="B20" s="138">
        <v>3</v>
      </c>
      <c r="C20" s="238" t="s">
        <v>394</v>
      </c>
      <c r="D20" s="235" t="s">
        <v>916</v>
      </c>
      <c r="E20" s="251" t="s">
        <v>893</v>
      </c>
      <c r="F20" s="16"/>
      <c r="G20" s="14">
        <f>IF('Allgemeine Angaben'!L12=Hilfstabelle!B28,IF(ISNUMBER(H15),H15-SUM(H12:H14),""),IF(ISNUMBER(F15),F15-SUM(F12:F14),""))</f>
        <v>0</v>
      </c>
      <c r="H20" s="10" t="str">
        <f t="shared" si="0"/>
        <v/>
      </c>
      <c r="I20" s="1" t="str">
        <f t="shared" si="1"/>
        <v>Indikator unvollständig</v>
      </c>
      <c r="J20" s="18"/>
      <c r="K20" s="19"/>
      <c r="L20" s="19"/>
      <c r="N20" s="227"/>
      <c r="O20" s="227">
        <v>1</v>
      </c>
      <c r="P20" s="227">
        <v>0</v>
      </c>
      <c r="Q20" s="227">
        <v>1</v>
      </c>
      <c r="R20" s="43"/>
      <c r="S20" s="43"/>
    </row>
    <row r="21" spans="1:19" ht="39" thickBot="1" x14ac:dyDescent="0.25">
      <c r="A21" s="57"/>
      <c r="B21" s="138">
        <v>4</v>
      </c>
      <c r="C21" s="228" t="s">
        <v>97</v>
      </c>
      <c r="D21" s="235" t="s">
        <v>366</v>
      </c>
      <c r="E21" s="251" t="s">
        <v>996</v>
      </c>
      <c r="F21" s="16"/>
      <c r="G21" s="14">
        <f>IF('Allgemeine Angaben'!L12=Hilfstabelle!B28,H15,F15)</f>
        <v>0</v>
      </c>
      <c r="H21" s="10" t="str">
        <f t="shared" si="0"/>
        <v/>
      </c>
      <c r="I21" s="1" t="str">
        <f t="shared" si="1"/>
        <v>Indikator unvollständig</v>
      </c>
      <c r="J21" s="18"/>
      <c r="K21" s="19"/>
      <c r="L21" s="19"/>
      <c r="N21" s="227"/>
      <c r="O21" s="227">
        <v>1</v>
      </c>
      <c r="P21" s="227">
        <v>0</v>
      </c>
      <c r="Q21" s="227">
        <v>1</v>
      </c>
      <c r="R21" s="43"/>
      <c r="S21" s="246" t="s">
        <v>59</v>
      </c>
    </row>
    <row r="22" spans="1:19" ht="26.25" thickBot="1" x14ac:dyDescent="0.25">
      <c r="A22" s="57"/>
      <c r="B22" s="138">
        <v>5</v>
      </c>
      <c r="C22" s="279" t="s">
        <v>992</v>
      </c>
      <c r="D22" s="235" t="s">
        <v>365</v>
      </c>
      <c r="E22" s="251" t="s">
        <v>893</v>
      </c>
      <c r="F22" s="16"/>
      <c r="G22" s="14">
        <f>IF('Allgemeine Angaben'!L12=Hilfstabelle!B28,H10,F10)</f>
        <v>0</v>
      </c>
      <c r="H22" s="10" t="str">
        <f t="shared" si="0"/>
        <v/>
      </c>
      <c r="I22" s="1" t="str">
        <f t="shared" si="1"/>
        <v>Indikator unvollständig</v>
      </c>
      <c r="J22" s="18"/>
      <c r="K22" s="19"/>
      <c r="L22" s="19"/>
      <c r="N22" s="227"/>
      <c r="O22" s="227">
        <v>1</v>
      </c>
      <c r="P22" s="227">
        <v>0</v>
      </c>
      <c r="Q22" s="227">
        <v>1</v>
      </c>
      <c r="R22" s="43"/>
      <c r="S22" s="43"/>
    </row>
    <row r="23" spans="1:19" ht="39" thickBot="1" x14ac:dyDescent="0.25">
      <c r="A23" s="57"/>
      <c r="B23" s="138">
        <v>6</v>
      </c>
      <c r="C23" s="279" t="s">
        <v>993</v>
      </c>
      <c r="D23" s="235" t="s">
        <v>365</v>
      </c>
      <c r="E23" s="251" t="s">
        <v>996</v>
      </c>
      <c r="F23" s="16"/>
      <c r="G23" s="14">
        <f>IF('Allgemeine Angaben'!L12=Hilfstabelle!B28,SUM(H11:H12),SUM(F11:F12))</f>
        <v>0</v>
      </c>
      <c r="H23" s="10" t="str">
        <f t="shared" ref="H23:H24" si="2">IFERROR(IF(COUNT(F23,G23)=2,F23/G23,""),"---")</f>
        <v/>
      </c>
      <c r="I23" s="1" t="str">
        <f t="shared" si="1"/>
        <v>Indikator unvollständig</v>
      </c>
      <c r="J23" s="18"/>
      <c r="K23" s="19"/>
      <c r="L23" s="19"/>
      <c r="N23" s="227"/>
      <c r="O23" s="227">
        <v>1</v>
      </c>
      <c r="P23" s="227">
        <v>0</v>
      </c>
      <c r="Q23" s="227">
        <v>1</v>
      </c>
      <c r="R23" s="43"/>
      <c r="S23" s="246" t="s">
        <v>59</v>
      </c>
    </row>
    <row r="24" spans="1:19" ht="26.25" thickBot="1" x14ac:dyDescent="0.25">
      <c r="A24" s="57"/>
      <c r="B24" s="138">
        <v>7</v>
      </c>
      <c r="C24" s="279" t="s">
        <v>994</v>
      </c>
      <c r="D24" s="235" t="s">
        <v>365</v>
      </c>
      <c r="E24" s="251" t="s">
        <v>893</v>
      </c>
      <c r="F24" s="16"/>
      <c r="G24" s="14">
        <f>IF('Allgemeine Angaben'!L12=Hilfstabelle!B28,H13,F13)</f>
        <v>0</v>
      </c>
      <c r="H24" s="10" t="str">
        <f t="shared" si="2"/>
        <v/>
      </c>
      <c r="I24" s="1" t="str">
        <f t="shared" si="1"/>
        <v>Indikator unvollständig</v>
      </c>
      <c r="J24" s="18"/>
      <c r="K24" s="19"/>
      <c r="L24" s="19"/>
      <c r="N24" s="227"/>
      <c r="O24" s="227">
        <v>1</v>
      </c>
      <c r="P24" s="227">
        <v>0</v>
      </c>
      <c r="Q24" s="227">
        <v>1</v>
      </c>
      <c r="R24" s="43"/>
      <c r="S24" s="43"/>
    </row>
    <row r="25" spans="1:19" ht="39" thickBot="1" x14ac:dyDescent="0.25">
      <c r="A25" s="57"/>
      <c r="B25" s="138">
        <v>8</v>
      </c>
      <c r="C25" s="279" t="s">
        <v>1000</v>
      </c>
      <c r="D25" s="235" t="s">
        <v>50</v>
      </c>
      <c r="E25" s="251" t="s">
        <v>903</v>
      </c>
      <c r="F25" s="16"/>
      <c r="G25" s="14">
        <f>IF('Allgemeine Angaben'!L12=Hilfstabelle!B28,H10,F10)</f>
        <v>0</v>
      </c>
      <c r="H25" s="10" t="str">
        <f t="shared" si="0"/>
        <v/>
      </c>
      <c r="I25" s="1" t="str">
        <f t="shared" si="1"/>
        <v>Indikator unvollständig</v>
      </c>
      <c r="J25" s="18"/>
      <c r="K25" s="19"/>
      <c r="L25" s="19"/>
      <c r="N25" s="227">
        <v>0.05</v>
      </c>
      <c r="O25" s="227"/>
      <c r="P25" s="227">
        <v>0</v>
      </c>
      <c r="Q25" s="227">
        <v>1</v>
      </c>
      <c r="R25" s="43"/>
      <c r="S25" s="43"/>
    </row>
    <row r="26" spans="1:19" ht="51.75" thickBot="1" x14ac:dyDescent="0.25">
      <c r="A26" s="57"/>
      <c r="B26" s="138">
        <v>10</v>
      </c>
      <c r="C26" s="238" t="s">
        <v>376</v>
      </c>
      <c r="D26" s="237" t="s">
        <v>1030</v>
      </c>
      <c r="E26" s="251" t="s">
        <v>896</v>
      </c>
      <c r="F26" s="16"/>
      <c r="G26" s="14">
        <f>IF('Allgemeine Angaben'!L12=Hilfstabelle!B28,H10,F10)</f>
        <v>0</v>
      </c>
      <c r="H26" s="10" t="str">
        <f t="shared" si="0"/>
        <v/>
      </c>
      <c r="I26" s="1" t="str">
        <f t="shared" si="1"/>
        <v>Indikator unvollständig</v>
      </c>
      <c r="J26" s="18"/>
      <c r="K26" s="19"/>
      <c r="L26" s="19"/>
      <c r="N26" s="227">
        <v>0.03</v>
      </c>
      <c r="O26" s="227"/>
      <c r="P26" s="227">
        <v>0</v>
      </c>
      <c r="Q26" s="227">
        <v>1</v>
      </c>
      <c r="R26" s="43"/>
      <c r="S26" s="43"/>
    </row>
    <row r="27" spans="1:19" ht="51.75" thickBot="1" x14ac:dyDescent="0.25">
      <c r="A27" s="57"/>
      <c r="B27" s="138">
        <v>12</v>
      </c>
      <c r="C27" s="238" t="s">
        <v>375</v>
      </c>
      <c r="D27" s="237" t="s">
        <v>1030</v>
      </c>
      <c r="E27" s="251" t="s">
        <v>997</v>
      </c>
      <c r="F27" s="16"/>
      <c r="G27" s="14">
        <f>IF('Allgemeine Angaben'!L12=Hilfstabelle!B28,SUM(H11:H12),SUM(F11:F12))</f>
        <v>0</v>
      </c>
      <c r="H27" s="335" t="str">
        <f t="shared" si="0"/>
        <v/>
      </c>
      <c r="I27" s="1" t="str">
        <f t="shared" si="1"/>
        <v>Indikator unvollständig</v>
      </c>
      <c r="J27" s="18"/>
      <c r="K27" s="19"/>
      <c r="L27" s="19"/>
      <c r="N27" s="227"/>
      <c r="O27" s="227"/>
      <c r="P27" s="227">
        <v>0</v>
      </c>
      <c r="Q27" s="227">
        <v>1</v>
      </c>
      <c r="R27" s="246" t="s">
        <v>59</v>
      </c>
      <c r="S27" s="43"/>
    </row>
    <row r="28" spans="1:19" ht="51.75" thickBot="1" x14ac:dyDescent="0.25">
      <c r="A28" s="57"/>
      <c r="B28" s="138">
        <v>14</v>
      </c>
      <c r="C28" s="238" t="s">
        <v>372</v>
      </c>
      <c r="D28" s="237" t="s">
        <v>1030</v>
      </c>
      <c r="E28" s="251" t="s">
        <v>1031</v>
      </c>
      <c r="F28" s="16"/>
      <c r="G28" s="14">
        <f>IF('Allgemeine Angaben'!L12=Hilfstabelle!B28,H13,F13)</f>
        <v>0</v>
      </c>
      <c r="H28" s="10" t="str">
        <f t="shared" si="0"/>
        <v/>
      </c>
      <c r="I28" s="1" t="str">
        <f t="shared" si="1"/>
        <v>Indikator unvollständig</v>
      </c>
      <c r="J28" s="18"/>
      <c r="K28" s="19"/>
      <c r="L28" s="19"/>
      <c r="N28" s="227">
        <v>0.03</v>
      </c>
      <c r="O28" s="227"/>
      <c r="P28" s="227">
        <v>0</v>
      </c>
      <c r="Q28" s="227">
        <v>1</v>
      </c>
      <c r="R28" s="246"/>
      <c r="S28" s="43"/>
    </row>
    <row r="29" spans="1:19" ht="26.25" thickBot="1" x14ac:dyDescent="0.25">
      <c r="A29" s="57"/>
      <c r="B29" s="138">
        <v>15</v>
      </c>
      <c r="C29" s="279" t="s">
        <v>900</v>
      </c>
      <c r="D29" s="235" t="s">
        <v>50</v>
      </c>
      <c r="E29" s="252" t="s">
        <v>995</v>
      </c>
      <c r="F29" s="16"/>
      <c r="G29" s="14">
        <f>IF('Allgemeine Angaben'!L12=Hilfstabelle!B28,H10,F10)</f>
        <v>0</v>
      </c>
      <c r="H29" s="335" t="str">
        <f t="shared" ref="H29:H30" si="3">IFERROR(IF(COUNT(F29,G29)=2,F29/G29,""),"---")</f>
        <v/>
      </c>
      <c r="I29" s="1" t="str">
        <f t="shared" si="1"/>
        <v>Indikator unvollständig</v>
      </c>
      <c r="J29" s="18"/>
      <c r="K29" s="19"/>
      <c r="L29" s="19"/>
      <c r="N29" s="227"/>
      <c r="O29" s="227"/>
      <c r="P29" s="227">
        <v>0</v>
      </c>
      <c r="Q29" s="227">
        <v>1</v>
      </c>
      <c r="R29" s="246" t="s">
        <v>59</v>
      </c>
      <c r="S29" s="43"/>
    </row>
    <row r="30" spans="1:19" ht="26.25" thickBot="1" x14ac:dyDescent="0.25">
      <c r="A30" s="57"/>
      <c r="B30" s="138">
        <v>16</v>
      </c>
      <c r="C30" s="279" t="s">
        <v>901</v>
      </c>
      <c r="D30" s="235" t="s">
        <v>50</v>
      </c>
      <c r="E30" s="252" t="s">
        <v>995</v>
      </c>
      <c r="F30" s="16"/>
      <c r="G30" s="14">
        <f>IF('Allgemeine Angaben'!L12=Hilfstabelle!B28,SUM(H11:H12),SUM(F11:F12))</f>
        <v>0</v>
      </c>
      <c r="H30" s="335" t="str">
        <f t="shared" si="3"/>
        <v/>
      </c>
      <c r="I30" s="1" t="str">
        <f t="shared" si="1"/>
        <v>Indikator unvollständig</v>
      </c>
      <c r="J30" s="18"/>
      <c r="K30" s="19"/>
      <c r="L30" s="19"/>
      <c r="N30" s="227"/>
      <c r="O30" s="227"/>
      <c r="P30" s="227">
        <v>0</v>
      </c>
      <c r="Q30" s="227">
        <v>1</v>
      </c>
      <c r="R30" s="246" t="s">
        <v>59</v>
      </c>
      <c r="S30" s="43"/>
    </row>
    <row r="31" spans="1:19" ht="39.950000000000003" customHeight="1" thickBot="1" x14ac:dyDescent="0.25">
      <c r="A31" s="57"/>
      <c r="B31" s="138">
        <v>17</v>
      </c>
      <c r="C31" s="517" t="s">
        <v>917</v>
      </c>
      <c r="D31" s="235" t="s">
        <v>50</v>
      </c>
      <c r="E31" s="252" t="s">
        <v>895</v>
      </c>
      <c r="F31" s="16"/>
      <c r="G31" s="14">
        <f>IF('Allgemeine Angaben'!L12=Hilfstabelle!B28,H10,F10)</f>
        <v>0</v>
      </c>
      <c r="H31" s="10" t="str">
        <f t="shared" si="0"/>
        <v/>
      </c>
      <c r="I31" s="1" t="str">
        <f t="shared" si="1"/>
        <v>Indikator unvollständig</v>
      </c>
      <c r="J31" s="18"/>
      <c r="K31" s="19"/>
      <c r="L31" s="19"/>
      <c r="N31" s="227">
        <v>0.02</v>
      </c>
      <c r="O31" s="227"/>
      <c r="P31" s="227">
        <v>0</v>
      </c>
      <c r="Q31" s="227">
        <v>1</v>
      </c>
      <c r="R31" s="43"/>
      <c r="S31" s="43"/>
    </row>
    <row r="32" spans="1:19" ht="39.950000000000003" customHeight="1" thickBot="1" x14ac:dyDescent="0.25">
      <c r="A32" s="57"/>
      <c r="B32" s="138">
        <v>18</v>
      </c>
      <c r="C32" s="521"/>
      <c r="D32" s="237" t="s">
        <v>1076</v>
      </c>
      <c r="E32" s="252" t="s">
        <v>895</v>
      </c>
      <c r="F32" s="16"/>
      <c r="G32" s="14">
        <f>IF('Allgemeine Angaben'!L12=Hilfstabelle!B28,H10,F10)</f>
        <v>0</v>
      </c>
      <c r="H32" s="10" t="str">
        <f t="shared" ref="H32" si="4">IFERROR(IF(COUNT(F32,G32)=2,F32/G32,""),"---")</f>
        <v/>
      </c>
      <c r="I32" s="1" t="str">
        <f t="shared" si="1"/>
        <v>Indikator unvollständig</v>
      </c>
      <c r="J32" s="18"/>
      <c r="K32" s="19"/>
      <c r="L32" s="19"/>
      <c r="N32" s="227">
        <v>0.02</v>
      </c>
      <c r="O32" s="227"/>
      <c r="P32" s="227">
        <v>0</v>
      </c>
      <c r="Q32" s="227">
        <v>1</v>
      </c>
      <c r="R32" s="43"/>
      <c r="S32" s="43"/>
    </row>
    <row r="33" spans="1:19" ht="39.950000000000003" customHeight="1" thickBot="1" x14ac:dyDescent="0.25">
      <c r="A33" s="57"/>
      <c r="B33" s="138">
        <v>19</v>
      </c>
      <c r="C33" s="517" t="s">
        <v>918</v>
      </c>
      <c r="D33" s="235" t="s">
        <v>50</v>
      </c>
      <c r="E33" s="251" t="s">
        <v>997</v>
      </c>
      <c r="F33" s="16"/>
      <c r="G33" s="14">
        <f>IF('Allgemeine Angaben'!L12=Hilfstabelle!B28,SUM(H11:H12),SUM(F11:F12))</f>
        <v>0</v>
      </c>
      <c r="H33" s="335" t="str">
        <f t="shared" si="0"/>
        <v/>
      </c>
      <c r="I33" s="1" t="str">
        <f t="shared" si="1"/>
        <v>Indikator unvollständig</v>
      </c>
      <c r="J33" s="18"/>
      <c r="K33" s="19"/>
      <c r="L33" s="19"/>
      <c r="N33" s="227"/>
      <c r="O33" s="227"/>
      <c r="P33" s="227">
        <v>0</v>
      </c>
      <c r="Q33" s="227">
        <v>1</v>
      </c>
      <c r="R33" s="246" t="s">
        <v>59</v>
      </c>
      <c r="S33" s="43"/>
    </row>
    <row r="34" spans="1:19" ht="39.950000000000003" customHeight="1" thickBot="1" x14ac:dyDescent="0.25">
      <c r="A34" s="57"/>
      <c r="B34" s="138">
        <v>20</v>
      </c>
      <c r="C34" s="521"/>
      <c r="D34" s="237" t="s">
        <v>1076</v>
      </c>
      <c r="E34" s="251" t="s">
        <v>997</v>
      </c>
      <c r="F34" s="16"/>
      <c r="G34" s="14">
        <f>IF('Allgemeine Angaben'!L12=Hilfstabelle!B28,SUM(H11:H12),SUM(F11:F12))</f>
        <v>0</v>
      </c>
      <c r="H34" s="335" t="str">
        <f t="shared" ref="H34" si="5">IFERROR(IF(COUNT(F34,G34)=2,F34/G34,""),"---")</f>
        <v/>
      </c>
      <c r="I34" s="1" t="str">
        <f t="shared" si="1"/>
        <v>Indikator unvollständig</v>
      </c>
      <c r="J34" s="18"/>
      <c r="K34" s="19"/>
      <c r="L34" s="19"/>
      <c r="N34" s="227"/>
      <c r="O34" s="227"/>
      <c r="P34" s="227">
        <v>0</v>
      </c>
      <c r="Q34" s="227">
        <v>1</v>
      </c>
      <c r="R34" s="246" t="s">
        <v>59</v>
      </c>
      <c r="S34" s="43"/>
    </row>
    <row r="35" spans="1:19" ht="26.25" thickBot="1" x14ac:dyDescent="0.25">
      <c r="A35" s="57"/>
      <c r="B35" s="138">
        <v>21</v>
      </c>
      <c r="C35" s="517" t="s">
        <v>48</v>
      </c>
      <c r="D35" s="235" t="s">
        <v>50</v>
      </c>
      <c r="E35" s="251" t="s">
        <v>997</v>
      </c>
      <c r="F35" s="16"/>
      <c r="G35" s="14">
        <f>IF('Allgemeine Angaben'!L12=Hilfstabelle!B28,H15,F15)</f>
        <v>0</v>
      </c>
      <c r="H35" s="335" t="str">
        <f t="shared" si="0"/>
        <v/>
      </c>
      <c r="I35" s="1" t="str">
        <f t="shared" si="1"/>
        <v>Indikator unvollständig</v>
      </c>
      <c r="J35" s="18"/>
      <c r="K35" s="19"/>
      <c r="L35" s="19"/>
      <c r="N35" s="227"/>
      <c r="O35" s="227"/>
      <c r="P35" s="227">
        <v>0</v>
      </c>
      <c r="Q35" s="227">
        <v>1</v>
      </c>
      <c r="R35" s="246" t="s">
        <v>59</v>
      </c>
      <c r="S35" s="43"/>
    </row>
    <row r="36" spans="1:19" ht="26.25" thickBot="1" x14ac:dyDescent="0.25">
      <c r="A36" s="57"/>
      <c r="B36" s="138">
        <v>22</v>
      </c>
      <c r="C36" s="521"/>
      <c r="D36" s="237" t="s">
        <v>1076</v>
      </c>
      <c r="E36" s="251" t="s">
        <v>997</v>
      </c>
      <c r="F36" s="16"/>
      <c r="G36" s="14">
        <f>IF('Allgemeine Angaben'!L12=Hilfstabelle!B28,H15,F15)</f>
        <v>0</v>
      </c>
      <c r="H36" s="335" t="str">
        <f t="shared" ref="H36" si="6">IFERROR(IF(COUNT(F36,G36)=2,F36/G36,""),"---")</f>
        <v/>
      </c>
      <c r="I36" s="1" t="str">
        <f t="shared" si="1"/>
        <v>Indikator unvollständig</v>
      </c>
      <c r="J36" s="18"/>
      <c r="K36" s="19"/>
      <c r="L36" s="19"/>
      <c r="N36" s="227"/>
      <c r="O36" s="227"/>
      <c r="P36" s="227">
        <v>0</v>
      </c>
      <c r="Q36" s="227">
        <v>1</v>
      </c>
      <c r="R36" s="246" t="s">
        <v>59</v>
      </c>
      <c r="S36" s="43"/>
    </row>
    <row r="37" spans="1:19" ht="26.25" thickBot="1" x14ac:dyDescent="0.25">
      <c r="A37" s="57"/>
      <c r="B37" s="138">
        <v>23</v>
      </c>
      <c r="C37" s="517" t="s">
        <v>384</v>
      </c>
      <c r="D37" s="235" t="s">
        <v>50</v>
      </c>
      <c r="E37" s="251" t="s">
        <v>997</v>
      </c>
      <c r="F37" s="16"/>
      <c r="G37" s="14">
        <f>IF('Allgemeine Angaben'!L12=Hilfstabelle!B28,H15,F15)</f>
        <v>0</v>
      </c>
      <c r="H37" s="335" t="str">
        <f t="shared" si="0"/>
        <v/>
      </c>
      <c r="I37" s="1" t="str">
        <f t="shared" si="1"/>
        <v>Indikator unvollständig</v>
      </c>
      <c r="J37" s="18"/>
      <c r="K37" s="19"/>
      <c r="L37" s="19"/>
      <c r="N37" s="227"/>
      <c r="O37" s="227"/>
      <c r="P37" s="227">
        <v>0</v>
      </c>
      <c r="Q37" s="227">
        <v>1</v>
      </c>
      <c r="R37" s="246" t="s">
        <v>59</v>
      </c>
      <c r="S37" s="43"/>
    </row>
    <row r="38" spans="1:19" ht="26.25" thickBot="1" x14ac:dyDescent="0.25">
      <c r="A38" s="57"/>
      <c r="B38" s="138">
        <v>24</v>
      </c>
      <c r="C38" s="521"/>
      <c r="D38" s="237" t="s">
        <v>1076</v>
      </c>
      <c r="E38" s="251" t="s">
        <v>997</v>
      </c>
      <c r="F38" s="16"/>
      <c r="G38" s="14">
        <f>IF('Allgemeine Angaben'!L12=Hilfstabelle!B28,H15,F15)</f>
        <v>0</v>
      </c>
      <c r="H38" s="335" t="str">
        <f t="shared" ref="H38" si="7">IFERROR(IF(COUNT(F38,G38)=2,F38/G38,""),"---")</f>
        <v/>
      </c>
      <c r="I38" s="1" t="str">
        <f t="shared" si="1"/>
        <v>Indikator unvollständig</v>
      </c>
      <c r="J38" s="18"/>
      <c r="K38" s="19"/>
      <c r="L38" s="19"/>
      <c r="N38" s="227"/>
      <c r="O38" s="227"/>
      <c r="P38" s="227">
        <v>0</v>
      </c>
      <c r="Q38" s="227">
        <v>1</v>
      </c>
      <c r="R38" s="246" t="s">
        <v>59</v>
      </c>
      <c r="S38" s="43"/>
    </row>
    <row r="39" spans="1:19" ht="26.25" thickBot="1" x14ac:dyDescent="0.25">
      <c r="A39" s="57"/>
      <c r="B39" s="138">
        <v>25</v>
      </c>
      <c r="C39" s="517" t="s">
        <v>385</v>
      </c>
      <c r="D39" s="235" t="s">
        <v>50</v>
      </c>
      <c r="E39" s="251" t="s">
        <v>997</v>
      </c>
      <c r="F39" s="16"/>
      <c r="G39" s="14">
        <f>IF('Allgemeine Angaben'!L12=Hilfstabelle!B28,H10,F10)</f>
        <v>0</v>
      </c>
      <c r="H39" s="335" t="str">
        <f t="shared" si="0"/>
        <v/>
      </c>
      <c r="I39" s="1" t="str">
        <f t="shared" si="1"/>
        <v>Indikator unvollständig</v>
      </c>
      <c r="J39" s="18"/>
      <c r="K39" s="19"/>
      <c r="L39" s="19"/>
      <c r="N39" s="227"/>
      <c r="O39" s="227"/>
      <c r="P39" s="227">
        <v>0</v>
      </c>
      <c r="Q39" s="227">
        <v>1</v>
      </c>
      <c r="R39" s="246" t="s">
        <v>59</v>
      </c>
      <c r="S39" s="43"/>
    </row>
    <row r="40" spans="1:19" ht="26.25" thickBot="1" x14ac:dyDescent="0.25">
      <c r="A40" s="57"/>
      <c r="B40" s="138">
        <v>26</v>
      </c>
      <c r="C40" s="521"/>
      <c r="D40" s="237" t="s">
        <v>1076</v>
      </c>
      <c r="E40" s="251" t="s">
        <v>997</v>
      </c>
      <c r="F40" s="16"/>
      <c r="G40" s="14">
        <f>IF('Allgemeine Angaben'!L12=Hilfstabelle!B28,H10,F10)</f>
        <v>0</v>
      </c>
      <c r="H40" s="335" t="str">
        <f t="shared" ref="H40" si="8">IFERROR(IF(COUNT(F40,G40)=2,F40/G40,""),"---")</f>
        <v/>
      </c>
      <c r="I40" s="1" t="str">
        <f t="shared" si="1"/>
        <v>Indikator unvollständig</v>
      </c>
      <c r="J40" s="18"/>
      <c r="K40" s="19"/>
      <c r="L40" s="19"/>
      <c r="N40" s="227"/>
      <c r="O40" s="227"/>
      <c r="P40" s="227">
        <v>0</v>
      </c>
      <c r="Q40" s="227">
        <v>1</v>
      </c>
      <c r="R40" s="246" t="s">
        <v>59</v>
      </c>
      <c r="S40" s="43"/>
    </row>
    <row r="41" spans="1:19" ht="26.25" thickBot="1" x14ac:dyDescent="0.25">
      <c r="A41" s="57"/>
      <c r="B41" s="138">
        <v>27</v>
      </c>
      <c r="C41" s="517" t="s">
        <v>387</v>
      </c>
      <c r="D41" s="235" t="s">
        <v>50</v>
      </c>
      <c r="E41" s="251" t="s">
        <v>997</v>
      </c>
      <c r="F41" s="16"/>
      <c r="G41" s="14">
        <f>IF('Allgemeine Angaben'!L12=Hilfstabelle!B28,SUM(H11:H12),SUM(F11:F12))</f>
        <v>0</v>
      </c>
      <c r="H41" s="335" t="str">
        <f t="shared" si="0"/>
        <v/>
      </c>
      <c r="I41" s="1" t="str">
        <f t="shared" si="1"/>
        <v>Indikator unvollständig</v>
      </c>
      <c r="J41" s="18"/>
      <c r="K41" s="19"/>
      <c r="L41" s="19"/>
      <c r="N41" s="227"/>
      <c r="O41" s="227"/>
      <c r="P41" s="227">
        <v>0</v>
      </c>
      <c r="Q41" s="227">
        <v>1</v>
      </c>
      <c r="R41" s="246" t="s">
        <v>59</v>
      </c>
      <c r="S41" s="43"/>
    </row>
    <row r="42" spans="1:19" ht="26.25" thickBot="1" x14ac:dyDescent="0.25">
      <c r="A42" s="57"/>
      <c r="B42" s="138">
        <v>28</v>
      </c>
      <c r="C42" s="522"/>
      <c r="D42" s="237" t="s">
        <v>1076</v>
      </c>
      <c r="E42" s="251" t="s">
        <v>997</v>
      </c>
      <c r="F42" s="16"/>
      <c r="G42" s="14">
        <f>IF('Allgemeine Angaben'!L12=Hilfstabelle!B28,SUM(H11:H12),SUM(F11:F12))</f>
        <v>0</v>
      </c>
      <c r="H42" s="335" t="str">
        <f t="shared" ref="H42" si="9">IFERROR(IF(COUNT(F42,G42)=2,F42/G42,""),"---")</f>
        <v/>
      </c>
      <c r="I42" s="1" t="str">
        <f t="shared" si="1"/>
        <v>Indikator unvollständig</v>
      </c>
      <c r="J42" s="18"/>
      <c r="K42" s="19"/>
      <c r="L42" s="19"/>
      <c r="N42" s="227"/>
      <c r="O42" s="227"/>
      <c r="P42" s="227">
        <v>0</v>
      </c>
      <c r="Q42" s="227">
        <v>1</v>
      </c>
      <c r="R42" s="246" t="s">
        <v>59</v>
      </c>
      <c r="S42" s="43"/>
    </row>
    <row r="43" spans="1:19" ht="26.25" thickBot="1" x14ac:dyDescent="0.25">
      <c r="A43" s="57"/>
      <c r="B43" s="138">
        <v>29</v>
      </c>
      <c r="C43" s="528" t="s">
        <v>902</v>
      </c>
      <c r="D43" s="235" t="s">
        <v>50</v>
      </c>
      <c r="E43" s="251" t="s">
        <v>997</v>
      </c>
      <c r="F43" s="16"/>
      <c r="G43" s="14">
        <f>IF('Allgemeine Angaben'!L12=Hilfstabelle!B28,H13,F13)</f>
        <v>0</v>
      </c>
      <c r="H43" s="335" t="str">
        <f t="shared" si="0"/>
        <v/>
      </c>
      <c r="I43" s="1" t="str">
        <f t="shared" si="1"/>
        <v>Indikator unvollständig</v>
      </c>
      <c r="J43" s="18"/>
      <c r="K43" s="19"/>
      <c r="L43" s="19"/>
      <c r="N43" s="227"/>
      <c r="O43" s="227"/>
      <c r="P43" s="227">
        <v>0</v>
      </c>
      <c r="Q43" s="227">
        <v>1</v>
      </c>
      <c r="R43" s="246" t="s">
        <v>59</v>
      </c>
      <c r="S43" s="43"/>
    </row>
    <row r="44" spans="1:19" ht="26.25" thickBot="1" x14ac:dyDescent="0.25">
      <c r="A44" s="57"/>
      <c r="B44" s="138">
        <v>30</v>
      </c>
      <c r="C44" s="521"/>
      <c r="D44" s="237" t="s">
        <v>1076</v>
      </c>
      <c r="E44" s="251" t="s">
        <v>997</v>
      </c>
      <c r="F44" s="16"/>
      <c r="G44" s="14">
        <f>IF('Allgemeine Angaben'!L12=Hilfstabelle!B28,H13,F13)</f>
        <v>0</v>
      </c>
      <c r="H44" s="335" t="str">
        <f t="shared" ref="H44" si="10">IFERROR(IF(COUNT(F44,G44)=2,F44/G44,""),"---")</f>
        <v/>
      </c>
      <c r="I44" s="1" t="str">
        <f t="shared" si="1"/>
        <v>Indikator unvollständig</v>
      </c>
      <c r="J44" s="18"/>
      <c r="K44" s="19"/>
      <c r="L44" s="19"/>
      <c r="N44" s="227"/>
      <c r="O44" s="227"/>
      <c r="P44" s="227">
        <v>0</v>
      </c>
      <c r="Q44" s="227">
        <v>1</v>
      </c>
      <c r="R44" s="246" t="s">
        <v>59</v>
      </c>
      <c r="S44" s="43"/>
    </row>
    <row r="45" spans="1:19" ht="26.25" thickBot="1" x14ac:dyDescent="0.25">
      <c r="A45" s="57"/>
      <c r="B45" s="138">
        <v>31</v>
      </c>
      <c r="C45" s="517" t="s">
        <v>388</v>
      </c>
      <c r="D45" s="235" t="s">
        <v>50</v>
      </c>
      <c r="E45" s="251" t="s">
        <v>997</v>
      </c>
      <c r="F45" s="16"/>
      <c r="G45" s="14">
        <f>IF('Allgemeine Angaben'!L12=Hilfstabelle!B28,H10,F10)</f>
        <v>0</v>
      </c>
      <c r="H45" s="335" t="str">
        <f t="shared" si="0"/>
        <v/>
      </c>
      <c r="I45" s="1" t="str">
        <f t="shared" si="1"/>
        <v>Indikator unvollständig</v>
      </c>
      <c r="J45" s="18"/>
      <c r="K45" s="19"/>
      <c r="L45" s="19"/>
      <c r="N45" s="227"/>
      <c r="O45" s="227"/>
      <c r="P45" s="227">
        <v>0</v>
      </c>
      <c r="Q45" s="227">
        <v>1</v>
      </c>
      <c r="R45" s="246" t="s">
        <v>59</v>
      </c>
      <c r="S45" s="43"/>
    </row>
    <row r="46" spans="1:19" ht="26.25" thickBot="1" x14ac:dyDescent="0.25">
      <c r="A46" s="57"/>
      <c r="B46" s="138">
        <v>32</v>
      </c>
      <c r="C46" s="521"/>
      <c r="D46" s="237" t="s">
        <v>1076</v>
      </c>
      <c r="E46" s="251" t="s">
        <v>997</v>
      </c>
      <c r="F46" s="16"/>
      <c r="G46" s="14">
        <f>IF('Allgemeine Angaben'!L12=Hilfstabelle!B28,H10,F10)</f>
        <v>0</v>
      </c>
      <c r="H46" s="335" t="str">
        <f t="shared" ref="H46" si="11">IFERROR(IF(COUNT(F46,G46)=2,F46/G46,""),"---")</f>
        <v/>
      </c>
      <c r="I46" s="1" t="str">
        <f t="shared" si="1"/>
        <v>Indikator unvollständig</v>
      </c>
      <c r="J46" s="18"/>
      <c r="K46" s="19"/>
      <c r="L46" s="19"/>
      <c r="N46" s="227"/>
      <c r="O46" s="227"/>
      <c r="P46" s="227">
        <v>0</v>
      </c>
      <c r="Q46" s="227">
        <v>1</v>
      </c>
      <c r="R46" s="246" t="s">
        <v>59</v>
      </c>
      <c r="S46" s="43"/>
    </row>
    <row r="47" spans="1:19" ht="26.25" thickBot="1" x14ac:dyDescent="0.25">
      <c r="A47" s="57"/>
      <c r="B47" s="138">
        <v>33</v>
      </c>
      <c r="C47" s="517" t="s">
        <v>389</v>
      </c>
      <c r="D47" s="235" t="s">
        <v>50</v>
      </c>
      <c r="E47" s="251" t="s">
        <v>997</v>
      </c>
      <c r="F47" s="16"/>
      <c r="G47" s="14">
        <f>IF('Allgemeine Angaben'!L12=Hilfstabelle!B28,SUM(H11:H12),SUM(F11:F12))</f>
        <v>0</v>
      </c>
      <c r="H47" s="335" t="str">
        <f t="shared" si="0"/>
        <v/>
      </c>
      <c r="I47" s="1" t="str">
        <f t="shared" si="1"/>
        <v>Indikator unvollständig</v>
      </c>
      <c r="J47" s="18"/>
      <c r="K47" s="19"/>
      <c r="L47" s="19"/>
      <c r="N47" s="227"/>
      <c r="O47" s="227"/>
      <c r="P47" s="227">
        <v>0</v>
      </c>
      <c r="Q47" s="227">
        <v>1</v>
      </c>
      <c r="R47" s="246" t="s">
        <v>59</v>
      </c>
      <c r="S47" s="43"/>
    </row>
    <row r="48" spans="1:19" ht="26.25" thickBot="1" x14ac:dyDescent="0.25">
      <c r="A48" s="57"/>
      <c r="B48" s="138">
        <v>34</v>
      </c>
      <c r="C48" s="521" t="s">
        <v>395</v>
      </c>
      <c r="D48" s="237" t="s">
        <v>1076</v>
      </c>
      <c r="E48" s="251" t="s">
        <v>997</v>
      </c>
      <c r="F48" s="16"/>
      <c r="G48" s="14">
        <f>IF('Allgemeine Angaben'!L12=Hilfstabelle!B28,SUM(H11:H12),SUM(F11:F12))</f>
        <v>0</v>
      </c>
      <c r="H48" s="335" t="str">
        <f t="shared" ref="H48:H50" si="12">IFERROR(IF(COUNT(F48,G48)=2,F48/G48,""),"---")</f>
        <v/>
      </c>
      <c r="I48" s="1" t="str">
        <f t="shared" si="1"/>
        <v>Indikator unvollständig</v>
      </c>
      <c r="J48" s="18"/>
      <c r="K48" s="19"/>
      <c r="L48" s="19"/>
      <c r="N48" s="227"/>
      <c r="O48" s="227"/>
      <c r="P48" s="227">
        <v>0</v>
      </c>
      <c r="Q48" s="227">
        <v>1</v>
      </c>
      <c r="R48" s="246" t="s">
        <v>59</v>
      </c>
      <c r="S48" s="43"/>
    </row>
    <row r="49" spans="1:19" ht="26.25" thickBot="1" x14ac:dyDescent="0.25">
      <c r="A49" s="57"/>
      <c r="B49" s="138">
        <v>35</v>
      </c>
      <c r="C49" s="517" t="s">
        <v>390</v>
      </c>
      <c r="D49" s="235" t="s">
        <v>50</v>
      </c>
      <c r="E49" s="251" t="s">
        <v>997</v>
      </c>
      <c r="F49" s="16"/>
      <c r="G49" s="14">
        <f>IF('Allgemeine Angaben'!L12=Hilfstabelle!B28,H13,F13)</f>
        <v>0</v>
      </c>
      <c r="H49" s="335" t="str">
        <f t="shared" si="12"/>
        <v/>
      </c>
      <c r="I49" s="1" t="str">
        <f t="shared" si="1"/>
        <v>Indikator unvollständig</v>
      </c>
      <c r="J49" s="18"/>
      <c r="K49" s="19"/>
      <c r="L49" s="19"/>
      <c r="N49" s="227"/>
      <c r="O49" s="227"/>
      <c r="P49" s="227">
        <v>0</v>
      </c>
      <c r="Q49" s="227">
        <v>1</v>
      </c>
      <c r="R49" s="246" t="s">
        <v>59</v>
      </c>
      <c r="S49" s="43"/>
    </row>
    <row r="50" spans="1:19" ht="26.25" thickBot="1" x14ac:dyDescent="0.25">
      <c r="A50" s="57"/>
      <c r="B50" s="138">
        <v>36</v>
      </c>
      <c r="C50" s="521"/>
      <c r="D50" s="237" t="s">
        <v>1076</v>
      </c>
      <c r="E50" s="251" t="s">
        <v>997</v>
      </c>
      <c r="F50" s="16"/>
      <c r="G50" s="14">
        <f>IF('Allgemeine Angaben'!L12=Hilfstabelle!B28,H13,F13)</f>
        <v>0</v>
      </c>
      <c r="H50" s="335" t="str">
        <f t="shared" si="12"/>
        <v/>
      </c>
      <c r="I50" s="1" t="str">
        <f t="shared" si="1"/>
        <v>Indikator unvollständig</v>
      </c>
      <c r="J50" s="18"/>
      <c r="K50" s="19"/>
      <c r="L50" s="19"/>
      <c r="N50" s="227"/>
      <c r="O50" s="227"/>
      <c r="P50" s="227">
        <v>0</v>
      </c>
      <c r="Q50" s="227">
        <v>1</v>
      </c>
      <c r="R50" s="246" t="s">
        <v>59</v>
      </c>
      <c r="S50" s="43"/>
    </row>
    <row r="51" spans="1:19" ht="26.25" thickBot="1" x14ac:dyDescent="0.25">
      <c r="A51" s="57"/>
      <c r="B51" s="138">
        <v>37</v>
      </c>
      <c r="C51" s="529" t="s">
        <v>75</v>
      </c>
      <c r="D51" s="235" t="s">
        <v>83</v>
      </c>
      <c r="E51" s="519" t="s">
        <v>49</v>
      </c>
      <c r="F51" s="16"/>
      <c r="G51" s="17"/>
      <c r="H51" s="10" t="str">
        <f t="shared" si="0"/>
        <v/>
      </c>
      <c r="I51" s="1" t="str">
        <f t="shared" si="1"/>
        <v>Indikator unvollständig</v>
      </c>
      <c r="J51" s="18"/>
      <c r="K51" s="19"/>
      <c r="L51" s="19"/>
      <c r="N51" s="227"/>
      <c r="O51" s="227"/>
      <c r="P51" s="227">
        <v>0</v>
      </c>
      <c r="Q51" s="227">
        <v>1</v>
      </c>
      <c r="R51" s="43"/>
      <c r="S51" s="43"/>
    </row>
    <row r="52" spans="1:19" ht="26.25" thickBot="1" x14ac:dyDescent="0.25">
      <c r="A52" s="57"/>
      <c r="B52" s="138">
        <v>38</v>
      </c>
      <c r="C52" s="518"/>
      <c r="D52" s="235" t="s">
        <v>915</v>
      </c>
      <c r="E52" s="519"/>
      <c r="F52" s="16"/>
      <c r="G52" s="17"/>
      <c r="H52" s="10" t="str">
        <f t="shared" si="0"/>
        <v/>
      </c>
      <c r="I52" s="1" t="str">
        <f t="shared" si="1"/>
        <v>Indikator unvollständig</v>
      </c>
      <c r="J52" s="18"/>
      <c r="K52" s="19"/>
      <c r="L52" s="19"/>
      <c r="N52" s="227"/>
      <c r="O52" s="227"/>
      <c r="P52" s="227">
        <v>0</v>
      </c>
      <c r="Q52" s="227">
        <v>1</v>
      </c>
      <c r="R52" s="43"/>
      <c r="S52" s="43"/>
    </row>
    <row r="53" spans="1:19" ht="26.25" thickBot="1" x14ac:dyDescent="0.25">
      <c r="A53" s="57"/>
      <c r="B53" s="138">
        <v>39</v>
      </c>
      <c r="C53" s="529" t="s">
        <v>76</v>
      </c>
      <c r="D53" s="235" t="s">
        <v>84</v>
      </c>
      <c r="E53" s="519" t="s">
        <v>49</v>
      </c>
      <c r="F53" s="16"/>
      <c r="G53" s="17"/>
      <c r="H53" s="10" t="str">
        <f t="shared" si="0"/>
        <v/>
      </c>
      <c r="I53" s="1" t="str">
        <f t="shared" si="1"/>
        <v>Indikator unvollständig</v>
      </c>
      <c r="J53" s="18"/>
      <c r="K53" s="19"/>
      <c r="L53" s="19"/>
      <c r="N53" s="227"/>
      <c r="O53" s="227"/>
      <c r="P53" s="227">
        <v>0</v>
      </c>
      <c r="Q53" s="227">
        <v>1</v>
      </c>
      <c r="R53" s="43"/>
      <c r="S53" s="43"/>
    </row>
    <row r="54" spans="1:19" ht="26.25" thickBot="1" x14ac:dyDescent="0.25">
      <c r="A54" s="57"/>
      <c r="B54" s="143">
        <v>40</v>
      </c>
      <c r="C54" s="518"/>
      <c r="D54" s="235" t="s">
        <v>915</v>
      </c>
      <c r="E54" s="519"/>
      <c r="F54" s="16"/>
      <c r="G54" s="17"/>
      <c r="H54" s="10" t="str">
        <f t="shared" si="0"/>
        <v/>
      </c>
      <c r="I54" s="1" t="str">
        <f t="shared" si="1"/>
        <v>Indikator unvollständig</v>
      </c>
      <c r="J54" s="18"/>
      <c r="K54" s="19"/>
      <c r="L54" s="19"/>
      <c r="N54" s="227"/>
      <c r="O54" s="227"/>
      <c r="P54" s="227">
        <v>0</v>
      </c>
      <c r="Q54" s="227">
        <v>1</v>
      </c>
      <c r="R54" s="43"/>
      <c r="S54" s="43"/>
    </row>
    <row r="55" spans="1:19" x14ac:dyDescent="0.2">
      <c r="A55" s="78"/>
      <c r="B55" s="78"/>
      <c r="C55" s="61"/>
      <c r="D55" s="60"/>
      <c r="E55" s="60"/>
      <c r="F55" s="62"/>
      <c r="G55" s="62"/>
      <c r="H55" s="62"/>
      <c r="I55" s="62"/>
      <c r="J55" s="60"/>
      <c r="K55" s="60"/>
      <c r="L55" s="60"/>
      <c r="M55" s="60"/>
    </row>
    <row r="56" spans="1:19" x14ac:dyDescent="0.2">
      <c r="A56" s="78"/>
      <c r="B56" s="78"/>
      <c r="C56" s="233" t="s">
        <v>393</v>
      </c>
      <c r="D56" s="60"/>
      <c r="E56" s="60"/>
      <c r="F56" s="62"/>
      <c r="G56" s="62"/>
      <c r="H56" s="62"/>
      <c r="I56" s="62"/>
      <c r="J56" s="60"/>
      <c r="K56" s="60"/>
      <c r="L56" s="60"/>
      <c r="M56" s="60"/>
    </row>
    <row r="57" spans="1:19" x14ac:dyDescent="0.2">
      <c r="A57" s="78"/>
      <c r="B57" s="78"/>
      <c r="C57" s="185" t="s">
        <v>5</v>
      </c>
      <c r="D57" s="60"/>
      <c r="E57" s="60"/>
      <c r="F57" s="62"/>
      <c r="G57" s="62"/>
      <c r="H57" s="62"/>
      <c r="I57" s="62"/>
      <c r="J57" s="60"/>
      <c r="K57" s="60"/>
      <c r="L57" s="60"/>
      <c r="M57" s="60"/>
    </row>
    <row r="58" spans="1:19" x14ac:dyDescent="0.2">
      <c r="A58" s="78"/>
      <c r="B58" s="78"/>
      <c r="C58" s="60"/>
      <c r="D58" s="60"/>
      <c r="E58" s="60"/>
      <c r="F58" s="60"/>
      <c r="G58" s="60"/>
      <c r="H58" s="60"/>
      <c r="I58" s="60"/>
      <c r="J58" s="60"/>
      <c r="K58" s="60"/>
      <c r="L58" s="60"/>
      <c r="M58" s="60"/>
    </row>
    <row r="59" spans="1:19" hidden="1" x14ac:dyDescent="0.2">
      <c r="A59" s="57"/>
      <c r="B59" s="57"/>
      <c r="C59" s="44"/>
      <c r="D59" s="44"/>
      <c r="E59" s="44"/>
      <c r="F59" s="44"/>
      <c r="G59" s="44"/>
      <c r="H59" s="44"/>
      <c r="I59" s="44"/>
      <c r="J59" s="44"/>
      <c r="K59" s="44"/>
      <c r="L59" s="44"/>
    </row>
    <row r="60" spans="1:19" hidden="1" x14ac:dyDescent="0.2">
      <c r="A60" s="57"/>
      <c r="B60" s="57"/>
      <c r="C60" s="44"/>
      <c r="D60" s="44"/>
      <c r="E60" s="44"/>
      <c r="F60" s="44"/>
      <c r="G60" s="44"/>
      <c r="H60" s="44"/>
      <c r="I60" s="44"/>
      <c r="J60" s="44"/>
      <c r="K60" s="44"/>
      <c r="L60" s="44"/>
    </row>
    <row r="61" spans="1:19" hidden="1" x14ac:dyDescent="0.2">
      <c r="C61" s="44"/>
      <c r="D61" s="44"/>
      <c r="E61" s="44"/>
      <c r="F61" s="44"/>
      <c r="G61" s="44"/>
      <c r="H61" s="44"/>
      <c r="I61" s="44"/>
      <c r="J61" s="44"/>
      <c r="K61" s="44"/>
      <c r="L61" s="44"/>
    </row>
    <row r="62" spans="1:19" hidden="1" x14ac:dyDescent="0.2">
      <c r="C62" s="44"/>
      <c r="D62" s="44"/>
      <c r="E62" s="44"/>
      <c r="F62" s="44"/>
      <c r="G62" s="44"/>
      <c r="H62" s="44"/>
      <c r="I62" s="44"/>
      <c r="J62" s="44"/>
      <c r="K62" s="44"/>
      <c r="L62" s="44"/>
    </row>
    <row r="63" spans="1:19" hidden="1" x14ac:dyDescent="0.2">
      <c r="C63" s="44"/>
      <c r="D63" s="44"/>
      <c r="E63" s="44"/>
      <c r="F63" s="44"/>
      <c r="G63" s="44"/>
      <c r="H63" s="44"/>
      <c r="I63" s="44"/>
      <c r="J63" s="44"/>
      <c r="K63" s="44"/>
      <c r="L63" s="44"/>
    </row>
    <row r="64" spans="1:19" hidden="1" x14ac:dyDescent="0.2">
      <c r="C64" s="44"/>
      <c r="D64" s="44"/>
      <c r="E64" s="44"/>
      <c r="F64" s="44"/>
      <c r="G64" s="44"/>
      <c r="H64" s="44"/>
      <c r="I64" s="44"/>
      <c r="J64" s="44"/>
      <c r="K64" s="44"/>
      <c r="L64" s="44"/>
    </row>
    <row r="65" s="44" customFormat="1" hidden="1" x14ac:dyDescent="0.2"/>
    <row r="66" s="44" customFormat="1" hidden="1" x14ac:dyDescent="0.2"/>
    <row r="67" s="44" customFormat="1" hidden="1" x14ac:dyDescent="0.2"/>
    <row r="68" s="44" customFormat="1" hidden="1" x14ac:dyDescent="0.2"/>
    <row r="69" s="44" customFormat="1" hidden="1" x14ac:dyDescent="0.2"/>
    <row r="70" s="44" customFormat="1" hidden="1" x14ac:dyDescent="0.2"/>
    <row r="71" s="44" customFormat="1" hidden="1" x14ac:dyDescent="0.2"/>
    <row r="72" s="44" customFormat="1" hidden="1" x14ac:dyDescent="0.2"/>
    <row r="73" s="44" customFormat="1" hidden="1" x14ac:dyDescent="0.2"/>
    <row r="74" s="44" customFormat="1" hidden="1" x14ac:dyDescent="0.2"/>
    <row r="75" s="44" customFormat="1" hidden="1" x14ac:dyDescent="0.2"/>
    <row r="76" s="44" customFormat="1" hidden="1" x14ac:dyDescent="0.2"/>
    <row r="77" s="44" customFormat="1" hidden="1" x14ac:dyDescent="0.2"/>
    <row r="78" s="44" customFormat="1" hidden="1" x14ac:dyDescent="0.2"/>
    <row r="79" s="44" customFormat="1" hidden="1" x14ac:dyDescent="0.2"/>
    <row r="80" s="44" customFormat="1" hidden="1" x14ac:dyDescent="0.2"/>
    <row r="81" s="44" customFormat="1" hidden="1" x14ac:dyDescent="0.2"/>
    <row r="82" s="44" customFormat="1" hidden="1" x14ac:dyDescent="0.2"/>
    <row r="83" s="44" customFormat="1" hidden="1" x14ac:dyDescent="0.2"/>
    <row r="84" s="44" customFormat="1" hidden="1" x14ac:dyDescent="0.2"/>
    <row r="85" s="44" customFormat="1" hidden="1" x14ac:dyDescent="0.2"/>
    <row r="86" s="44" customFormat="1" hidden="1" x14ac:dyDescent="0.2"/>
    <row r="87" s="44" customFormat="1" hidden="1" x14ac:dyDescent="0.2"/>
    <row r="88" s="44" customFormat="1" hidden="1" x14ac:dyDescent="0.2"/>
    <row r="89" s="44" customFormat="1" hidden="1" x14ac:dyDescent="0.2"/>
    <row r="90" s="44" customFormat="1" hidden="1" x14ac:dyDescent="0.2"/>
    <row r="91" s="44" customFormat="1" hidden="1" x14ac:dyDescent="0.2"/>
    <row r="92" s="44" customFormat="1" hidden="1" x14ac:dyDescent="0.2"/>
    <row r="93" s="44" customFormat="1" hidden="1" x14ac:dyDescent="0.2"/>
    <row r="94" s="44" customFormat="1" hidden="1" x14ac:dyDescent="0.2"/>
    <row r="95" s="44" customFormat="1" hidden="1" x14ac:dyDescent="0.2"/>
    <row r="96" s="44" customFormat="1" hidden="1" x14ac:dyDescent="0.2"/>
    <row r="97" s="44" customFormat="1" hidden="1" x14ac:dyDescent="0.2"/>
    <row r="98" s="44" customFormat="1" hidden="1" x14ac:dyDescent="0.2"/>
    <row r="99" s="44" customFormat="1" hidden="1" x14ac:dyDescent="0.2"/>
    <row r="100" s="44" customFormat="1" hidden="1" x14ac:dyDescent="0.2"/>
    <row r="101" s="44" customFormat="1" hidden="1" x14ac:dyDescent="0.2"/>
    <row r="102" s="44" customFormat="1" hidden="1" x14ac:dyDescent="0.2"/>
    <row r="103" s="44" customFormat="1" hidden="1" x14ac:dyDescent="0.2"/>
    <row r="104" s="44" customFormat="1" hidden="1" x14ac:dyDescent="0.2"/>
    <row r="105" s="44" customFormat="1" hidden="1" x14ac:dyDescent="0.2"/>
    <row r="106" s="44" customFormat="1" hidden="1" x14ac:dyDescent="0.2"/>
    <row r="107" s="44" customFormat="1" hidden="1" x14ac:dyDescent="0.2"/>
    <row r="108" s="44" customFormat="1" hidden="1" x14ac:dyDescent="0.2"/>
    <row r="109" s="44" customFormat="1" hidden="1" x14ac:dyDescent="0.2"/>
    <row r="110" s="44" customFormat="1" hidden="1" x14ac:dyDescent="0.2"/>
    <row r="111" s="44" customFormat="1" hidden="1" x14ac:dyDescent="0.2"/>
    <row r="112" s="44" customFormat="1" hidden="1" x14ac:dyDescent="0.2"/>
    <row r="113" s="44" customFormat="1" hidden="1" x14ac:dyDescent="0.2"/>
    <row r="114" s="44" customFormat="1" hidden="1" x14ac:dyDescent="0.2"/>
    <row r="115" s="44" customFormat="1" hidden="1" x14ac:dyDescent="0.2"/>
    <row r="116" s="44" customFormat="1" hidden="1" x14ac:dyDescent="0.2"/>
    <row r="117" s="44" customFormat="1" hidden="1" x14ac:dyDescent="0.2"/>
    <row r="118" s="44" customFormat="1" hidden="1" x14ac:dyDescent="0.2"/>
    <row r="119" s="44" customFormat="1" hidden="1" x14ac:dyDescent="0.2"/>
    <row r="120" s="44" customFormat="1" hidden="1" x14ac:dyDescent="0.2"/>
    <row r="121" s="44" customFormat="1" hidden="1" x14ac:dyDescent="0.2"/>
    <row r="122" s="44" customFormat="1" hidden="1" x14ac:dyDescent="0.2"/>
    <row r="123" s="44" customFormat="1" hidden="1" x14ac:dyDescent="0.2"/>
    <row r="124" s="44" customFormat="1" hidden="1" x14ac:dyDescent="0.2"/>
    <row r="125" s="44" customFormat="1" hidden="1" x14ac:dyDescent="0.2"/>
    <row r="126" s="44" customFormat="1" hidden="1" x14ac:dyDescent="0.2"/>
    <row r="127" s="44" customFormat="1" hidden="1" x14ac:dyDescent="0.2"/>
    <row r="128" s="44" customFormat="1" hidden="1" x14ac:dyDescent="0.2"/>
    <row r="129" s="44" customFormat="1" hidden="1" x14ac:dyDescent="0.2"/>
    <row r="130" s="44" customFormat="1" hidden="1" x14ac:dyDescent="0.2"/>
    <row r="131" s="44" customFormat="1" hidden="1" x14ac:dyDescent="0.2"/>
    <row r="132" s="44" customFormat="1" hidden="1" x14ac:dyDescent="0.2"/>
    <row r="133" s="44" customFormat="1" hidden="1" x14ac:dyDescent="0.2"/>
    <row r="134" s="44" customFormat="1" hidden="1" x14ac:dyDescent="0.2"/>
    <row r="135" s="44" customFormat="1" hidden="1" x14ac:dyDescent="0.2"/>
    <row r="136" s="44" customFormat="1" hidden="1" x14ac:dyDescent="0.2"/>
    <row r="137" s="44" customFormat="1" hidden="1" x14ac:dyDescent="0.2"/>
    <row r="138" s="44" customFormat="1" hidden="1" x14ac:dyDescent="0.2"/>
    <row r="139" s="44" customFormat="1" hidden="1" x14ac:dyDescent="0.2"/>
    <row r="140" s="44" customFormat="1" hidden="1" x14ac:dyDescent="0.2"/>
    <row r="141" s="44" customFormat="1" hidden="1" x14ac:dyDescent="0.2"/>
    <row r="142" s="44" customFormat="1" hidden="1" x14ac:dyDescent="0.2"/>
    <row r="143" s="44" customFormat="1" hidden="1" x14ac:dyDescent="0.2"/>
    <row r="144" s="44" customFormat="1" hidden="1" x14ac:dyDescent="0.2"/>
    <row r="145" s="44" customFormat="1" hidden="1" x14ac:dyDescent="0.2"/>
    <row r="146" s="44" customFormat="1" hidden="1" x14ac:dyDescent="0.2"/>
    <row r="147" s="44" customFormat="1" hidden="1" x14ac:dyDescent="0.2"/>
    <row r="148" s="44" customFormat="1" hidden="1" x14ac:dyDescent="0.2"/>
    <row r="149" s="44" customFormat="1" hidden="1" x14ac:dyDescent="0.2"/>
    <row r="150" s="44" customFormat="1" hidden="1" x14ac:dyDescent="0.2"/>
    <row r="151" s="44" customFormat="1" hidden="1" x14ac:dyDescent="0.2"/>
    <row r="152" s="44" customFormat="1" hidden="1" x14ac:dyDescent="0.2"/>
    <row r="153" s="44" customFormat="1" hidden="1" x14ac:dyDescent="0.2"/>
    <row r="154" s="44" customFormat="1" hidden="1" x14ac:dyDescent="0.2"/>
    <row r="155" s="44" customFormat="1" hidden="1" x14ac:dyDescent="0.2"/>
    <row r="156" s="44" customFormat="1" hidden="1" x14ac:dyDescent="0.2"/>
    <row r="157" s="44" customFormat="1" hidden="1" x14ac:dyDescent="0.2"/>
    <row r="158" s="44" customFormat="1" hidden="1" x14ac:dyDescent="0.2"/>
    <row r="159" s="44" customFormat="1" hidden="1" x14ac:dyDescent="0.2"/>
    <row r="160" s="44" customFormat="1" hidden="1" x14ac:dyDescent="0.2"/>
    <row r="161" s="44" customFormat="1" hidden="1" x14ac:dyDescent="0.2"/>
    <row r="162" s="44" customFormat="1" hidden="1" x14ac:dyDescent="0.2"/>
    <row r="163" s="44" customFormat="1" hidden="1" x14ac:dyDescent="0.2"/>
    <row r="164" s="44" customFormat="1" hidden="1" x14ac:dyDescent="0.2"/>
    <row r="165" s="44" customFormat="1" hidden="1" x14ac:dyDescent="0.2"/>
    <row r="166" s="44" customFormat="1" hidden="1" x14ac:dyDescent="0.2"/>
    <row r="167" s="44" customFormat="1" hidden="1" x14ac:dyDescent="0.2"/>
    <row r="168" s="44" customFormat="1" hidden="1" x14ac:dyDescent="0.2"/>
    <row r="169" s="44" customFormat="1" hidden="1" x14ac:dyDescent="0.2"/>
    <row r="170" s="44" customFormat="1" hidden="1" x14ac:dyDescent="0.2"/>
    <row r="171" s="44" customFormat="1" hidden="1" x14ac:dyDescent="0.2"/>
    <row r="172" s="44" customFormat="1" hidden="1" x14ac:dyDescent="0.2"/>
    <row r="173" s="44" customFormat="1" hidden="1" x14ac:dyDescent="0.2"/>
    <row r="174" s="44" customFormat="1" hidden="1" x14ac:dyDescent="0.2"/>
    <row r="175" s="44" customFormat="1" hidden="1" x14ac:dyDescent="0.2"/>
    <row r="176" s="44" customFormat="1" hidden="1" x14ac:dyDescent="0.2"/>
    <row r="177" s="44" customFormat="1" hidden="1" x14ac:dyDescent="0.2"/>
    <row r="178" s="44" customFormat="1" hidden="1" x14ac:dyDescent="0.2"/>
    <row r="179" s="44" customFormat="1" hidden="1" x14ac:dyDescent="0.2"/>
    <row r="180" s="44" customFormat="1" hidden="1" x14ac:dyDescent="0.2"/>
    <row r="181" s="44" customFormat="1" hidden="1" x14ac:dyDescent="0.2"/>
    <row r="182" s="44" customFormat="1" hidden="1" x14ac:dyDescent="0.2"/>
    <row r="183" s="44" customFormat="1" hidden="1" x14ac:dyDescent="0.2"/>
    <row r="184" s="44" customFormat="1" hidden="1" x14ac:dyDescent="0.2"/>
    <row r="185" s="44" customFormat="1" hidden="1" x14ac:dyDescent="0.2"/>
    <row r="186" s="44" customFormat="1" hidden="1" x14ac:dyDescent="0.2"/>
    <row r="187" s="44" customFormat="1" hidden="1" x14ac:dyDescent="0.2"/>
    <row r="188" s="44" customFormat="1" hidden="1" x14ac:dyDescent="0.2"/>
    <row r="189" s="44" customFormat="1" hidden="1" x14ac:dyDescent="0.2"/>
    <row r="190" s="44" customFormat="1" hidden="1" x14ac:dyDescent="0.2"/>
    <row r="191" s="44" customFormat="1" hidden="1" x14ac:dyDescent="0.2"/>
    <row r="192" s="44" customFormat="1" hidden="1" x14ac:dyDescent="0.2"/>
    <row r="193" s="44" customFormat="1" hidden="1" x14ac:dyDescent="0.2"/>
    <row r="194" s="44" customFormat="1" hidden="1" x14ac:dyDescent="0.2"/>
    <row r="195" s="44" customFormat="1" hidden="1" x14ac:dyDescent="0.2"/>
    <row r="196" s="44" customFormat="1" hidden="1" x14ac:dyDescent="0.2"/>
    <row r="197" s="44" customFormat="1" hidden="1" x14ac:dyDescent="0.2"/>
    <row r="198" s="44" customFormat="1" hidden="1" x14ac:dyDescent="0.2"/>
    <row r="199" s="44" customFormat="1" hidden="1" x14ac:dyDescent="0.2"/>
    <row r="200" s="44" customFormat="1" hidden="1" x14ac:dyDescent="0.2"/>
    <row r="201" s="44" customFormat="1" hidden="1" x14ac:dyDescent="0.2"/>
    <row r="202" s="44" customFormat="1" hidden="1" x14ac:dyDescent="0.2"/>
    <row r="203" s="44" customFormat="1" hidden="1" x14ac:dyDescent="0.2"/>
    <row r="204" s="44" customFormat="1" hidden="1" x14ac:dyDescent="0.2"/>
    <row r="205" s="44" customFormat="1" hidden="1" x14ac:dyDescent="0.2"/>
    <row r="206" s="44" customFormat="1" hidden="1" x14ac:dyDescent="0.2"/>
    <row r="207" s="44" customFormat="1" hidden="1" x14ac:dyDescent="0.2"/>
    <row r="208" s="44" customFormat="1" hidden="1" x14ac:dyDescent="0.2"/>
    <row r="209" s="44" customFormat="1" hidden="1" x14ac:dyDescent="0.2"/>
    <row r="210" s="44" customFormat="1" hidden="1" x14ac:dyDescent="0.2"/>
    <row r="211" s="44" customFormat="1" hidden="1" x14ac:dyDescent="0.2"/>
    <row r="212" s="44" customFormat="1" hidden="1" x14ac:dyDescent="0.2"/>
    <row r="213" s="44" customFormat="1" hidden="1" x14ac:dyDescent="0.2"/>
    <row r="214" s="44" customFormat="1" hidden="1" x14ac:dyDescent="0.2"/>
    <row r="215" s="44" customFormat="1" hidden="1" x14ac:dyDescent="0.2"/>
    <row r="216" s="44" customFormat="1" hidden="1" x14ac:dyDescent="0.2"/>
    <row r="217" s="44" customFormat="1" hidden="1" x14ac:dyDescent="0.2"/>
    <row r="218" s="44" customFormat="1" hidden="1" x14ac:dyDescent="0.2"/>
    <row r="219" s="44" customFormat="1" hidden="1" x14ac:dyDescent="0.2"/>
    <row r="220" s="44" customFormat="1" hidden="1" x14ac:dyDescent="0.2"/>
    <row r="221" s="44" customFormat="1" hidden="1" x14ac:dyDescent="0.2"/>
    <row r="222" s="44" customFormat="1" hidden="1" x14ac:dyDescent="0.2"/>
    <row r="223" s="44" customFormat="1" hidden="1" x14ac:dyDescent="0.2"/>
    <row r="224" s="44" customFormat="1" hidden="1" x14ac:dyDescent="0.2"/>
    <row r="225" spans="3:12" hidden="1" x14ac:dyDescent="0.2">
      <c r="C225" s="44"/>
      <c r="D225" s="44"/>
      <c r="E225" s="44"/>
      <c r="F225" s="44"/>
      <c r="G225" s="44"/>
      <c r="H225" s="44"/>
      <c r="I225" s="44"/>
      <c r="J225" s="44"/>
      <c r="K225" s="44"/>
      <c r="L225" s="44"/>
    </row>
    <row r="226" spans="3:12" hidden="1" x14ac:dyDescent="0.2">
      <c r="C226" s="44"/>
      <c r="D226" s="44"/>
      <c r="E226" s="44"/>
      <c r="F226" s="44"/>
      <c r="G226" s="44"/>
      <c r="H226" s="44"/>
      <c r="I226" s="44"/>
      <c r="J226" s="44"/>
      <c r="K226" s="44"/>
      <c r="L226" s="44"/>
    </row>
    <row r="227" spans="3:12" hidden="1" x14ac:dyDescent="0.2">
      <c r="C227" s="44"/>
      <c r="D227" s="44"/>
      <c r="E227" s="44"/>
      <c r="F227" s="44"/>
      <c r="G227" s="44"/>
      <c r="H227" s="44"/>
      <c r="I227" s="44"/>
      <c r="J227" s="44"/>
      <c r="K227" s="44"/>
      <c r="L227" s="44"/>
    </row>
    <row r="228" spans="3:12" hidden="1" x14ac:dyDescent="0.2">
      <c r="C228" s="44"/>
      <c r="D228" s="44"/>
      <c r="E228" s="44"/>
      <c r="F228" s="44"/>
      <c r="G228" s="44"/>
      <c r="H228" s="44"/>
      <c r="I228" s="44"/>
      <c r="J228" s="44"/>
      <c r="K228" s="44"/>
      <c r="L228" s="44"/>
    </row>
    <row r="229" spans="3:12" hidden="1" x14ac:dyDescent="0.2">
      <c r="C229" s="44"/>
      <c r="D229" s="44"/>
      <c r="E229" s="44"/>
      <c r="F229" s="44"/>
      <c r="G229" s="44"/>
      <c r="H229" s="44"/>
      <c r="I229" s="44"/>
      <c r="J229" s="44"/>
      <c r="K229" s="44"/>
      <c r="L229" s="44"/>
    </row>
    <row r="230" spans="3:12" hidden="1" x14ac:dyDescent="0.2">
      <c r="C230" s="44"/>
      <c r="D230" s="44"/>
      <c r="E230" s="44"/>
      <c r="F230" s="44"/>
      <c r="G230" s="44"/>
      <c r="H230" s="44"/>
      <c r="I230" s="44"/>
      <c r="J230" s="44"/>
      <c r="K230" s="44"/>
      <c r="L230" s="44"/>
    </row>
    <row r="231" spans="3:12" hidden="1" x14ac:dyDescent="0.2">
      <c r="C231" s="44"/>
      <c r="D231" s="44"/>
      <c r="E231" s="44"/>
      <c r="F231" s="44"/>
      <c r="G231" s="44"/>
      <c r="H231" s="44"/>
      <c r="I231" s="44"/>
      <c r="J231" s="44"/>
      <c r="K231" s="44"/>
      <c r="L231" s="44"/>
    </row>
    <row r="232" spans="3:12" hidden="1" x14ac:dyDescent="0.2">
      <c r="C232" s="44"/>
      <c r="D232" s="44"/>
      <c r="E232" s="44"/>
      <c r="F232" s="44"/>
      <c r="G232" s="44"/>
      <c r="H232" s="44"/>
      <c r="I232" s="44"/>
      <c r="J232" s="44"/>
      <c r="K232" s="44"/>
      <c r="L232" s="44"/>
    </row>
    <row r="233" spans="3:12" hidden="1" x14ac:dyDescent="0.2">
      <c r="C233" s="44"/>
      <c r="D233" s="44"/>
      <c r="E233" s="44"/>
      <c r="F233" s="44"/>
      <c r="G233" s="44"/>
      <c r="H233" s="44"/>
      <c r="I233" s="44"/>
      <c r="J233" s="44"/>
      <c r="K233" s="44"/>
      <c r="L233" s="44"/>
    </row>
    <row r="234" spans="3:12" hidden="1" x14ac:dyDescent="0.2">
      <c r="C234" s="44"/>
      <c r="D234" s="44"/>
      <c r="E234" s="44"/>
      <c r="F234" s="44"/>
      <c r="G234" s="44"/>
      <c r="H234" s="44"/>
      <c r="I234" s="44"/>
      <c r="J234" s="44"/>
      <c r="K234" s="44"/>
      <c r="L234" s="44"/>
    </row>
    <row r="235" spans="3:12" hidden="1" x14ac:dyDescent="0.2">
      <c r="C235" s="44"/>
      <c r="D235" s="44"/>
      <c r="E235" s="44"/>
      <c r="F235" s="44"/>
      <c r="G235" s="44"/>
      <c r="H235" s="44"/>
      <c r="I235" s="44"/>
      <c r="J235" s="44"/>
      <c r="K235" s="44"/>
      <c r="L235" s="44"/>
    </row>
    <row r="236" spans="3:12" hidden="1" x14ac:dyDescent="0.2">
      <c r="C236" s="44"/>
      <c r="D236" s="44"/>
      <c r="E236" s="44"/>
      <c r="F236" s="44"/>
      <c r="G236" s="44"/>
      <c r="H236" s="44"/>
      <c r="I236" s="44"/>
      <c r="J236" s="44"/>
      <c r="K236" s="44"/>
      <c r="L236" s="44"/>
    </row>
    <row r="237" spans="3:12" hidden="1" x14ac:dyDescent="0.2">
      <c r="C237" s="44"/>
      <c r="D237" s="44"/>
      <c r="E237" s="44"/>
      <c r="F237" s="44"/>
      <c r="G237" s="44"/>
      <c r="H237" s="44"/>
      <c r="I237" s="44"/>
      <c r="J237" s="44"/>
      <c r="K237" s="44"/>
      <c r="L237" s="44"/>
    </row>
    <row r="238" spans="3:12" hidden="1" x14ac:dyDescent="0.2">
      <c r="C238" s="44"/>
      <c r="D238" s="44"/>
      <c r="E238" s="44"/>
      <c r="F238" s="44"/>
      <c r="G238" s="44"/>
      <c r="H238" s="44"/>
      <c r="I238" s="44"/>
      <c r="J238" s="44"/>
      <c r="K238" s="44"/>
      <c r="L238" s="44"/>
    </row>
    <row r="239" spans="3:12" hidden="1" x14ac:dyDescent="0.2">
      <c r="C239" s="44"/>
      <c r="D239" s="44"/>
      <c r="E239" s="44"/>
      <c r="F239" s="44"/>
      <c r="G239" s="44"/>
      <c r="H239" s="44"/>
      <c r="I239" s="44"/>
      <c r="J239" s="44"/>
      <c r="K239" s="44"/>
      <c r="L239" s="44"/>
    </row>
    <row r="240" spans="3:12" x14ac:dyDescent="0.2"/>
    <row r="241" x14ac:dyDescent="0.2"/>
    <row r="242" x14ac:dyDescent="0.2"/>
  </sheetData>
  <sheetProtection algorithmName="SHA-512" hashValue="sF1ZhSGOTwRKlCwnz7tU4H3kMdv2I2kQsocSVMxFND/ab33x4fm4qcm1op/EQ9MBL9p17sHwVmDOU/qVbTMVHg==" saltValue="Zoksevkyc4eQzhrsSPq0mA==" spinCount="100000" sheet="1" selectLockedCells="1"/>
  <mergeCells count="18">
    <mergeCell ref="C53:C54"/>
    <mergeCell ref="E53:E54"/>
    <mergeCell ref="C51:C52"/>
    <mergeCell ref="C31:C32"/>
    <mergeCell ref="C33:C34"/>
    <mergeCell ref="C35:C36"/>
    <mergeCell ref="C37:C38"/>
    <mergeCell ref="C43:C44"/>
    <mergeCell ref="C41:C42"/>
    <mergeCell ref="C39:C40"/>
    <mergeCell ref="C49:C50"/>
    <mergeCell ref="C47:C48"/>
    <mergeCell ref="C45:C46"/>
    <mergeCell ref="C4:I4"/>
    <mergeCell ref="C18:C19"/>
    <mergeCell ref="C5:K5"/>
    <mergeCell ref="E51:E52"/>
    <mergeCell ref="K9:L11"/>
  </mergeCells>
  <conditionalFormatting sqref="F18:F50">
    <cfRule type="containsBlanks" dxfId="11" priority="211">
      <formula>LEN(TRIM(F18))=0</formula>
    </cfRule>
  </conditionalFormatting>
  <conditionalFormatting sqref="H8 H10:H14">
    <cfRule type="notContainsBlanks" dxfId="10" priority="94">
      <formula>LEN(TRIM(H8))&gt;0</formula>
    </cfRule>
  </conditionalFormatting>
  <conditionalFormatting sqref="I18:I54">
    <cfRule type="cellIs" dxfId="8" priority="1" operator="equal">
      <formula>"Wert-Begründung"</formula>
    </cfRule>
    <cfRule type="cellIs" dxfId="7" priority="93" operator="equal">
      <formula>"Eingabe nicht korrekt"</formula>
    </cfRule>
    <cfRule type="cellIs" dxfId="6" priority="207" operator="equal">
      <formula>"Sollvorgabe nicht erfüllt"</formula>
    </cfRule>
    <cfRule type="cellIs" dxfId="5" priority="209" operator="equal">
      <formula>"Indikator unvollständig"</formula>
    </cfRule>
  </conditionalFormatting>
  <conditionalFormatting sqref="J9">
    <cfRule type="cellIs" dxfId="4" priority="4" operator="greaterThan">
      <formula>0</formula>
    </cfRule>
  </conditionalFormatting>
  <conditionalFormatting sqref="J10">
    <cfRule type="cellIs" dxfId="3" priority="3" operator="greaterThan">
      <formula>0</formula>
    </cfRule>
  </conditionalFormatting>
  <conditionalFormatting sqref="J11">
    <cfRule type="expression" dxfId="2" priority="2">
      <formula>$J$9+$J$10=0</formula>
    </cfRule>
  </conditionalFormatting>
  <conditionalFormatting sqref="J18:J54">
    <cfRule type="notContainsBlanks" dxfId="1" priority="6">
      <formula>LEN(TRIM(J18))&gt;0</formula>
    </cfRule>
    <cfRule type="expression" dxfId="0" priority="7">
      <formula>OR(I18="Kennzahl unvollständig",I18="Sollvorgabe nicht erfüllt",I18="Wert-Begründung")</formula>
    </cfRule>
  </conditionalFormatting>
  <dataValidations count="5">
    <dataValidation type="whole" operator="greaterThanOrEqual" allowBlank="1" showInputMessage="1" showErrorMessage="1" error="Eingabe einer ganzen Zahl." sqref="H10:H15" xr:uid="{00000000-0002-0000-0600-000000000000}">
      <formula1>0</formula1>
    </dataValidation>
    <dataValidation allowBlank="1" showInputMessage="1" showErrorMessage="1" sqref="F8" xr:uid="{00000000-0002-0000-0600-000001000000}"/>
    <dataValidation type="whole" operator="greaterThanOrEqual" allowBlank="1" showInputMessage="1" showErrorMessage="1" error="Eingabe einer ganzen Zahl, die größer oder gleich des Zählers ist." sqref="G51:G54" xr:uid="{00000000-0002-0000-0600-000004000000}">
      <formula1>F51</formula1>
    </dataValidation>
    <dataValidation type="whole" operator="greaterThanOrEqual" allowBlank="1" showInputMessage="1" showErrorMessage="1" error="Eingabe einer ganzen Zahl" sqref="F18:F54" xr:uid="{00000000-0002-0000-0600-000002000000}">
      <formula1>0</formula1>
    </dataValidation>
    <dataValidation type="textLength" operator="lessThanOrEqual" allowBlank="1" showInputMessage="1" showErrorMessage="1" error="Textlänge auf 1000 Zeichen begrenzt." sqref="J18:L54" xr:uid="{00000000-0002-0000-0600-000003000000}">
      <formula1>1000</formula1>
    </dataValidation>
  </dataValidations>
  <hyperlinks>
    <hyperlink ref="J2" location="'Vorwort &amp; Inhaltsverzeichnis'!C43" display="zurück zum Inhaltsverzeichnis" xr:uid="{00000000-0004-0000-0600-000000000000}"/>
  </hyperlinks>
  <pageMargins left="0.7" right="0.7" top="0.78740157499999996" bottom="0.78740157499999996" header="0.3" footer="0.3"/>
  <pageSetup paperSize="9" scale="63" fitToHeight="0" orientation="landscape" r:id="rId1"/>
  <ignoredErrors>
    <ignoredError sqref="E18 E20 E22 E24" numberStoredAsText="1"/>
  </ignoredErrors>
  <extLst>
    <ext xmlns:x14="http://schemas.microsoft.com/office/spreadsheetml/2009/9/main" uri="{78C0D931-6437-407d-A8EE-F0AAD7539E65}">
      <x14:conditionalFormattings>
        <x14:conditionalFormatting xmlns:xm="http://schemas.microsoft.com/office/excel/2006/main">
          <x14:cfRule type="expression" priority="97" id="{1CEE41AB-C782-4BF3-AD68-D6130EAFA5E8}">
            <xm:f>'Allgemeine Angaben'!$L$12=Hilfstabelle!$B$28</xm:f>
            <x14:dxf>
              <fill>
                <patternFill patternType="none">
                  <bgColor auto="1"/>
                </patternFill>
              </fill>
              <border>
                <left/>
                <right/>
                <top/>
                <bottom/>
                <vertical/>
                <horizontal/>
              </border>
            </x14:dxf>
          </x14:cfRule>
          <xm:sqref>F8</xm:sqref>
        </x14:conditionalFormatting>
        <x14:conditionalFormatting xmlns:xm="http://schemas.microsoft.com/office/excel/2006/main">
          <x14:cfRule type="expression" priority="99" id="{68499B1A-41BB-4510-BAD3-9727106DE3FF}">
            <xm:f>'Allgemeine Angaben'!$L$12=Hilfstabelle!$B$28</xm:f>
            <x14:dxf>
              <fill>
                <patternFill patternType="none">
                  <bgColor auto="1"/>
                </patternFill>
              </fill>
              <border>
                <left/>
                <right/>
                <top/>
                <bottom/>
                <vertical/>
                <horizontal/>
              </border>
            </x14:dxf>
          </x14:cfRule>
          <xm:sqref>F10:F15</xm:sqref>
        </x14:conditionalFormatting>
        <x14:conditionalFormatting xmlns:xm="http://schemas.microsoft.com/office/excel/2006/main">
          <x14:cfRule type="expression" priority="95" id="{75FE5296-ECC4-4B7E-AE88-4A1F9C0D0FAB}">
            <xm:f>'Allgemeine Angaben'!$L$12&lt;&gt;Hilfstabelle!$B$28</xm:f>
            <x14:dxf>
              <fill>
                <patternFill patternType="none">
                  <bgColor auto="1"/>
                </patternFill>
              </fill>
              <border>
                <left/>
                <right/>
                <top/>
                <bottom/>
                <vertical/>
                <horizontal/>
              </border>
            </x14:dxf>
          </x14:cfRule>
          <xm:sqref>H8 H10:H15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8DFA-274C-4F97-9701-B64DC1818BBF}">
  <dimension ref="A1"/>
  <sheetViews>
    <sheetView workbookViewId="0"/>
  </sheetViews>
  <sheetFormatPr baseColWidth="10" defaultRowHeight="15" x14ac:dyDescent="0.25"/>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P54"/>
  <sheetViews>
    <sheetView topLeftCell="A16" workbookViewId="0">
      <selection activeCell="B55" sqref="B55"/>
    </sheetView>
  </sheetViews>
  <sheetFormatPr baseColWidth="10" defaultColWidth="10.85546875" defaultRowHeight="12.75" x14ac:dyDescent="0.2"/>
  <cols>
    <col min="1" max="1" width="10.85546875" style="20"/>
    <col min="2" max="2" width="28.140625" style="20" bestFit="1" customWidth="1"/>
    <col min="3" max="3" width="12.28515625" style="20" bestFit="1" customWidth="1"/>
    <col min="4" max="4" width="12" style="20" bestFit="1" customWidth="1"/>
    <col min="5" max="5" width="24.85546875" style="20" bestFit="1" customWidth="1"/>
    <col min="6" max="6" width="35.140625" style="20" bestFit="1" customWidth="1"/>
    <col min="7" max="9" width="10.85546875" style="20"/>
    <col min="10" max="10" width="21.85546875" style="20" bestFit="1" customWidth="1"/>
    <col min="11" max="11" width="20.140625" style="20" customWidth="1"/>
    <col min="12" max="12" width="10.85546875" style="20"/>
    <col min="13" max="13" width="63.5703125" style="20" bestFit="1" customWidth="1"/>
    <col min="14" max="16384" width="10.85546875" style="20"/>
  </cols>
  <sheetData>
    <row r="1" spans="1:16" x14ac:dyDescent="0.2">
      <c r="J1" s="35" t="s">
        <v>132</v>
      </c>
      <c r="K1" s="35" t="s">
        <v>134</v>
      </c>
      <c r="M1" s="35" t="s">
        <v>314</v>
      </c>
      <c r="P1" s="35"/>
    </row>
    <row r="2" spans="1:16" x14ac:dyDescent="0.2">
      <c r="J2" s="191" t="s">
        <v>133</v>
      </c>
      <c r="K2" s="254" t="s">
        <v>1020</v>
      </c>
      <c r="M2" s="33" t="s">
        <v>315</v>
      </c>
    </row>
    <row r="3" spans="1:16" x14ac:dyDescent="0.2">
      <c r="D3" s="21"/>
      <c r="E3" s="21"/>
      <c r="J3" s="191" t="s">
        <v>47</v>
      </c>
      <c r="K3" s="154" t="str">
        <f>IF('Allgemeine Angaben'!L8=Hilfstabelle!D4,"Die Tabelle ist für mindestens einen Hauptoperateur (aktueller Stand zum Audit) auszufüllen. Einzutragen sind die letzten 4 Kalenderjahre. Prognosen sind nicht erforderlich.",IF('Allgemeine Angaben'!L8=Hilfstabelle!D5,"Die Tabelle ist für mindestens einen Seniorhauptoperateur (aktueller Stand zum Audit) auszufüllen. Einzutragen sind die letzten 4 Kalenderjahre. Prognosen sind nicht erforderlich.","Bitte füllen Sie die Angaben zum EndoProthetikZentrum (z. B. Zentrumsart) vollständig aus."))</f>
        <v>Bitte füllen Sie die Angaben zum EndoProthetikZentrum (z. B. Zentrumsart) vollständig aus.</v>
      </c>
      <c r="L3" s="185" t="s">
        <v>1010</v>
      </c>
      <c r="M3" s="33" t="s">
        <v>316</v>
      </c>
      <c r="P3" s="20" t="str">
        <f>IF('Allgemeine Angaben'!$L$8=Hilfstabelle!$D$4,"","HO")</f>
        <v>HO</v>
      </c>
    </row>
    <row r="4" spans="1:16" x14ac:dyDescent="0.2">
      <c r="C4" s="35" t="s">
        <v>339</v>
      </c>
      <c r="D4" s="34" t="s">
        <v>41</v>
      </c>
      <c r="E4" s="258" t="s">
        <v>936</v>
      </c>
      <c r="F4" s="191" t="s">
        <v>934</v>
      </c>
      <c r="J4" s="191"/>
      <c r="K4" s="254" t="s">
        <v>914</v>
      </c>
      <c r="M4" s="191" t="s">
        <v>342</v>
      </c>
    </row>
    <row r="5" spans="1:16" x14ac:dyDescent="0.2">
      <c r="A5" s="35" t="s">
        <v>338</v>
      </c>
      <c r="B5" s="34" t="str">
        <f>IF('Allgemeine Angaben'!$L$8=Hilfstabelle!$D$4,"HO","SHO")</f>
        <v>SHO</v>
      </c>
      <c r="D5" s="34" t="s">
        <v>42</v>
      </c>
      <c r="F5" s="191" t="s">
        <v>951</v>
      </c>
      <c r="J5" s="185"/>
      <c r="K5" s="154"/>
      <c r="M5" s="33" t="s">
        <v>317</v>
      </c>
    </row>
    <row r="6" spans="1:16" x14ac:dyDescent="0.2">
      <c r="B6" s="34" t="str">
        <f>IF('Allgemeine Angaben'!$L$8=Hilfstabelle!$D$4,"","HO")</f>
        <v>HO</v>
      </c>
      <c r="D6" s="33"/>
      <c r="F6" s="191" t="s">
        <v>935</v>
      </c>
      <c r="M6" s="33"/>
    </row>
    <row r="7" spans="1:16" x14ac:dyDescent="0.2">
      <c r="B7" s="33"/>
      <c r="F7" s="33"/>
      <c r="J7" s="35" t="s">
        <v>301</v>
      </c>
      <c r="K7" s="35" t="s">
        <v>323</v>
      </c>
      <c r="L7" s="35" t="s">
        <v>286</v>
      </c>
      <c r="M7" s="35" t="s">
        <v>322</v>
      </c>
    </row>
    <row r="8" spans="1:16" x14ac:dyDescent="0.2">
      <c r="B8" s="21"/>
      <c r="D8" s="21"/>
      <c r="J8" s="156" t="str">
        <f>IF('Allgemeine Angaben'!G19="","",'Allgemeine Angaben'!G19)</f>
        <v/>
      </c>
      <c r="K8" s="33" t="str">
        <f>IF('Allgemeine Angaben'!E19&lt;&gt;"",COUNTA('Allgemeine Angaben'!$E$19:E19),"")</f>
        <v/>
      </c>
      <c r="L8" s="157" t="str">
        <f>IF('Allgemeine Angaben'!E19="","",'Allgemeine Angaben'!E19)</f>
        <v/>
      </c>
      <c r="M8" s="33" t="str">
        <f>IFERROR(VLOOKUP(ROW(A1),$K$8:$L$32,2,0),"")</f>
        <v/>
      </c>
    </row>
    <row r="9" spans="1:16" x14ac:dyDescent="0.2">
      <c r="D9" s="21"/>
      <c r="J9" s="156" t="str">
        <f>IF('Allgemeine Angaben'!G20="","",'Allgemeine Angaben'!G20)</f>
        <v/>
      </c>
      <c r="K9" s="33" t="str">
        <f>IF('Allgemeine Angaben'!E20&lt;&gt;"",COUNTA('Allgemeine Angaben'!$E$19:E20),"")</f>
        <v/>
      </c>
      <c r="L9" s="157" t="str">
        <f>IF('Allgemeine Angaben'!E20="","",'Allgemeine Angaben'!E20)</f>
        <v/>
      </c>
      <c r="M9" s="33" t="str">
        <f>IFERROR(VLOOKUP(ROW(A2),$K$8:$L$32,2,0),"")</f>
        <v/>
      </c>
    </row>
    <row r="10" spans="1:16" x14ac:dyDescent="0.2">
      <c r="A10" s="35" t="s">
        <v>93</v>
      </c>
      <c r="B10" s="33"/>
      <c r="D10" s="21"/>
      <c r="J10" s="156" t="str">
        <f>IF('Allgemeine Angaben'!G21="","",'Allgemeine Angaben'!G21)</f>
        <v/>
      </c>
      <c r="K10" s="33" t="str">
        <f>IF('Allgemeine Angaben'!E21&lt;&gt;"",COUNTA('Allgemeine Angaben'!$E$19:E21),"")</f>
        <v/>
      </c>
      <c r="L10" s="157" t="str">
        <f>IF('Allgemeine Angaben'!E21="","",'Allgemeine Angaben'!E21)</f>
        <v/>
      </c>
      <c r="M10" s="33" t="str">
        <f>IFERROR(VLOOKUP(ROW(A3),$K$8:$L$32,2,0),"")</f>
        <v/>
      </c>
    </row>
    <row r="11" spans="1:16" x14ac:dyDescent="0.2">
      <c r="B11" s="34" t="s">
        <v>59</v>
      </c>
      <c r="J11" s="156" t="str">
        <f>IF('Allgemeine Angaben'!G22="","",'Allgemeine Angaben'!G22)</f>
        <v/>
      </c>
      <c r="K11" s="33" t="str">
        <f>IF('Allgemeine Angaben'!E22&lt;&gt;"",COUNTA('Allgemeine Angaben'!$E$19:E22),"")</f>
        <v/>
      </c>
      <c r="L11" s="157" t="str">
        <f>IF('Allgemeine Angaben'!E22="","",'Allgemeine Angaben'!E22)</f>
        <v/>
      </c>
      <c r="M11" s="33" t="str">
        <f>IFERROR(VLOOKUP(ROW(#REF!),$K$8:$L$32,2,0),"")</f>
        <v/>
      </c>
    </row>
    <row r="12" spans="1:16" x14ac:dyDescent="0.2">
      <c r="J12" s="156" t="str">
        <f>IF('Allgemeine Angaben'!G23="","",'Allgemeine Angaben'!G23)</f>
        <v/>
      </c>
      <c r="K12" s="33" t="str">
        <f>IF('Allgemeine Angaben'!E23&lt;&gt;"",COUNTA('Allgemeine Angaben'!$E$19:E23),"")</f>
        <v/>
      </c>
      <c r="L12" s="157" t="str">
        <f>IF('Allgemeine Angaben'!E23="","",'Allgemeine Angaben'!E23)</f>
        <v/>
      </c>
      <c r="M12" s="33" t="str">
        <f t="shared" ref="M12:M32" si="0">IFERROR(VLOOKUP(ROW(A5),$K$8:$L$32,2,0),"")</f>
        <v/>
      </c>
    </row>
    <row r="13" spans="1:16" x14ac:dyDescent="0.2">
      <c r="J13" s="156" t="str">
        <f>IF('Allgemeine Angaben'!G24="","",'Allgemeine Angaben'!G24)</f>
        <v/>
      </c>
      <c r="K13" s="33" t="str">
        <f>IF('Allgemeine Angaben'!E24&lt;&gt;"",COUNTA('Allgemeine Angaben'!$E$19:E24),"")</f>
        <v/>
      </c>
      <c r="L13" s="157" t="str">
        <f>IF('Allgemeine Angaben'!E24="","",'Allgemeine Angaben'!E24)</f>
        <v/>
      </c>
      <c r="M13" s="33" t="str">
        <f t="shared" si="0"/>
        <v/>
      </c>
    </row>
    <row r="14" spans="1:16" x14ac:dyDescent="0.2">
      <c r="A14" s="35" t="s">
        <v>93</v>
      </c>
      <c r="B14" s="33" t="s">
        <v>46</v>
      </c>
      <c r="J14" s="156" t="str">
        <f>IF('Allgemeine Angaben'!G25="","",'Allgemeine Angaben'!G25)</f>
        <v/>
      </c>
      <c r="K14" s="33" t="str">
        <f>IF('Allgemeine Angaben'!E25&lt;&gt;"",COUNTA('Allgemeine Angaben'!$E$19:E25),"")</f>
        <v/>
      </c>
      <c r="L14" s="157" t="str">
        <f>IF('Allgemeine Angaben'!E25="","",'Allgemeine Angaben'!E25)</f>
        <v/>
      </c>
      <c r="M14" s="33" t="str">
        <f t="shared" si="0"/>
        <v/>
      </c>
    </row>
    <row r="15" spans="1:16" x14ac:dyDescent="0.2">
      <c r="B15" s="33" t="s">
        <v>47</v>
      </c>
      <c r="D15" s="35"/>
      <c r="J15" s="156" t="str">
        <f>IF('Allgemeine Angaben'!G26="","",'Allgemeine Angaben'!G26)</f>
        <v/>
      </c>
      <c r="K15" s="33" t="str">
        <f>IF('Allgemeine Angaben'!E26&lt;&gt;"",COUNTA('Allgemeine Angaben'!$E$19:E26),"")</f>
        <v/>
      </c>
      <c r="L15" s="157" t="str">
        <f>IF('Allgemeine Angaben'!E26="","",'Allgemeine Angaben'!E26)</f>
        <v/>
      </c>
      <c r="M15" s="33" t="str">
        <f t="shared" si="0"/>
        <v/>
      </c>
    </row>
    <row r="16" spans="1:16" x14ac:dyDescent="0.2">
      <c r="B16" s="33"/>
      <c r="J16" s="156" t="str">
        <f>IF('Allgemeine Angaben'!G27="","",'Allgemeine Angaben'!G27)</f>
        <v/>
      </c>
      <c r="K16" s="33" t="str">
        <f>IF('Allgemeine Angaben'!E27&lt;&gt;"",COUNTA('Allgemeine Angaben'!$E$19:E27),"")</f>
        <v/>
      </c>
      <c r="L16" s="157" t="str">
        <f>IF('Allgemeine Angaben'!E27="","",'Allgemeine Angaben'!E27)</f>
        <v/>
      </c>
      <c r="M16" s="33" t="str">
        <f t="shared" si="0"/>
        <v/>
      </c>
    </row>
    <row r="17" spans="1:13" x14ac:dyDescent="0.2">
      <c r="J17" s="156" t="str">
        <f>IF('Allgemeine Angaben'!G28="","",'Allgemeine Angaben'!G28)</f>
        <v/>
      </c>
      <c r="K17" s="33" t="str">
        <f>IF('Allgemeine Angaben'!E28&lt;&gt;"",COUNTA('Allgemeine Angaben'!$E$19:E28),"")</f>
        <v/>
      </c>
      <c r="L17" s="157" t="str">
        <f>IF('Allgemeine Angaben'!E28="","",'Allgemeine Angaben'!E28)</f>
        <v/>
      </c>
      <c r="M17" s="33" t="str">
        <f t="shared" si="0"/>
        <v/>
      </c>
    </row>
    <row r="18" spans="1:13" x14ac:dyDescent="0.2">
      <c r="J18" s="156" t="str">
        <f>IF('Allgemeine Angaben'!G29="","",'Allgemeine Angaben'!G29)</f>
        <v/>
      </c>
      <c r="K18" s="33" t="str">
        <f>IF('Allgemeine Angaben'!E29&lt;&gt;"",COUNTA('Allgemeine Angaben'!$E$19:E29),"")</f>
        <v/>
      </c>
      <c r="L18" s="157" t="str">
        <f>IF('Allgemeine Angaben'!E29="","",'Allgemeine Angaben'!E29)</f>
        <v/>
      </c>
      <c r="M18" s="33" t="str">
        <f t="shared" si="0"/>
        <v/>
      </c>
    </row>
    <row r="19" spans="1:13" x14ac:dyDescent="0.2">
      <c r="D19" s="35" t="s">
        <v>324</v>
      </c>
      <c r="E19" s="33" t="s">
        <v>325</v>
      </c>
      <c r="J19" s="156" t="str">
        <f>IF('Allgemeine Angaben'!G30="","",'Allgemeine Angaben'!G30)</f>
        <v/>
      </c>
      <c r="K19" s="33" t="str">
        <f>IF('Allgemeine Angaben'!E30&lt;&gt;"",COUNTA('Allgemeine Angaben'!$E$19:E30),"")</f>
        <v/>
      </c>
      <c r="L19" s="157" t="str">
        <f>IF('Allgemeine Angaben'!E30="","",'Allgemeine Angaben'!E30)</f>
        <v/>
      </c>
      <c r="M19" s="33" t="str">
        <f t="shared" si="0"/>
        <v/>
      </c>
    </row>
    <row r="20" spans="1:13" x14ac:dyDescent="0.2">
      <c r="E20" s="33" t="s">
        <v>326</v>
      </c>
      <c r="J20" s="156" t="str">
        <f>IF('Allgemeine Angaben'!G31="","",'Allgemeine Angaben'!G31)</f>
        <v/>
      </c>
      <c r="K20" s="33" t="str">
        <f>IF('Allgemeine Angaben'!E31&lt;&gt;"",COUNTA('Allgemeine Angaben'!$E$19:E31),"")</f>
        <v/>
      </c>
      <c r="L20" s="157" t="str">
        <f>IF('Allgemeine Angaben'!E31="","",'Allgemeine Angaben'!E31)</f>
        <v/>
      </c>
      <c r="M20" s="33" t="str">
        <f t="shared" si="0"/>
        <v/>
      </c>
    </row>
    <row r="21" spans="1:13" x14ac:dyDescent="0.2">
      <c r="E21" s="191" t="s">
        <v>1009</v>
      </c>
      <c r="J21" s="156" t="str">
        <f>IF('Allgemeine Angaben'!G32="","",'Allgemeine Angaben'!G32)</f>
        <v/>
      </c>
      <c r="K21" s="33" t="str">
        <f>IF('Allgemeine Angaben'!E32&lt;&gt;"",COUNTA('Allgemeine Angaben'!$E$19:E32),"")</f>
        <v/>
      </c>
      <c r="L21" s="157" t="str">
        <f>IF('Allgemeine Angaben'!E32="","",'Allgemeine Angaben'!E32)</f>
        <v/>
      </c>
      <c r="M21" s="33" t="str">
        <f t="shared" si="0"/>
        <v/>
      </c>
    </row>
    <row r="22" spans="1:13" x14ac:dyDescent="0.2">
      <c r="E22" s="33" t="s">
        <v>327</v>
      </c>
      <c r="J22" s="156" t="str">
        <f>IF('Allgemeine Angaben'!G33="","",'Allgemeine Angaben'!G33)</f>
        <v/>
      </c>
      <c r="K22" s="33" t="str">
        <f>IF('Allgemeine Angaben'!E33&lt;&gt;"",COUNTA('Allgemeine Angaben'!$E$19:E33),"")</f>
        <v/>
      </c>
      <c r="L22" s="157" t="str">
        <f>IF('Allgemeine Angaben'!E33="","",'Allgemeine Angaben'!E33)</f>
        <v/>
      </c>
      <c r="M22" s="33" t="str">
        <f t="shared" si="0"/>
        <v/>
      </c>
    </row>
    <row r="23" spans="1:13" x14ac:dyDescent="0.2">
      <c r="E23" s="155" t="s">
        <v>328</v>
      </c>
      <c r="J23" s="156" t="str">
        <f>IF('Allgemeine Angaben'!G34="","",'Allgemeine Angaben'!G34)</f>
        <v/>
      </c>
      <c r="K23" s="33" t="str">
        <f>IF('Allgemeine Angaben'!E34&lt;&gt;"",COUNTA('Allgemeine Angaben'!$E$19:E34),"")</f>
        <v/>
      </c>
      <c r="L23" s="157" t="str">
        <f>IF('Allgemeine Angaben'!E34="","",'Allgemeine Angaben'!E34)</f>
        <v/>
      </c>
      <c r="M23" s="33" t="str">
        <f t="shared" si="0"/>
        <v/>
      </c>
    </row>
    <row r="24" spans="1:13" x14ac:dyDescent="0.2">
      <c r="E24" s="33"/>
      <c r="J24" s="156" t="str">
        <f>IF('Allgemeine Angaben'!G35="","",'Allgemeine Angaben'!G35)</f>
        <v/>
      </c>
      <c r="K24" s="33" t="str">
        <f>IF('Allgemeine Angaben'!E35&lt;&gt;"",COUNTA('Allgemeine Angaben'!$E$19:E35),"")</f>
        <v/>
      </c>
      <c r="L24" s="157" t="str">
        <f>IF('Allgemeine Angaben'!E35="","",'Allgemeine Angaben'!E35)</f>
        <v/>
      </c>
      <c r="M24" s="33" t="str">
        <f t="shared" si="0"/>
        <v/>
      </c>
    </row>
    <row r="25" spans="1:13" x14ac:dyDescent="0.2">
      <c r="J25" s="156" t="str">
        <f>IF('Allgemeine Angaben'!G36="","",'Allgemeine Angaben'!G36)</f>
        <v/>
      </c>
      <c r="K25" s="33" t="str">
        <f>IF('Allgemeine Angaben'!E36&lt;&gt;"",COUNTA('Allgemeine Angaben'!$E$19:E36),"")</f>
        <v/>
      </c>
      <c r="L25" s="157" t="str">
        <f>IF('Allgemeine Angaben'!E36="","",'Allgemeine Angaben'!E36)</f>
        <v/>
      </c>
      <c r="M25" s="33" t="str">
        <f t="shared" si="0"/>
        <v/>
      </c>
    </row>
    <row r="26" spans="1:13" x14ac:dyDescent="0.2">
      <c r="A26" s="35" t="s">
        <v>94</v>
      </c>
      <c r="B26" s="33"/>
      <c r="D26" s="35"/>
      <c r="E26" s="342"/>
      <c r="J26" s="156" t="str">
        <f>IF('Allgemeine Angaben'!G37="","",'Allgemeine Angaben'!G37)</f>
        <v/>
      </c>
      <c r="K26" s="33" t="str">
        <f>IF('Allgemeine Angaben'!E37&lt;&gt;"",COUNTA('Allgemeine Angaben'!$E$19:E37),"")</f>
        <v/>
      </c>
      <c r="L26" s="157" t="str">
        <f>IF('Allgemeine Angaben'!E37="","",'Allgemeine Angaben'!E37)</f>
        <v/>
      </c>
      <c r="M26" s="33" t="str">
        <f t="shared" si="0"/>
        <v/>
      </c>
    </row>
    <row r="27" spans="1:13" x14ac:dyDescent="0.2">
      <c r="E27" s="342"/>
      <c r="J27" s="156" t="str">
        <f>IF('Allgemeine Angaben'!G38="","",'Allgemeine Angaben'!G38)</f>
        <v/>
      </c>
      <c r="K27" s="33" t="str">
        <f>IF('Allgemeine Angaben'!E38&lt;&gt;"",COUNTA('Allgemeine Angaben'!$E$19:E38),"")</f>
        <v/>
      </c>
      <c r="L27" s="157" t="str">
        <f>IF('Allgemeine Angaben'!E38="","",'Allgemeine Angaben'!E38)</f>
        <v/>
      </c>
      <c r="M27" s="33" t="str">
        <f t="shared" si="0"/>
        <v/>
      </c>
    </row>
    <row r="28" spans="1:13" x14ac:dyDescent="0.2">
      <c r="A28" s="35" t="s">
        <v>340</v>
      </c>
      <c r="B28" s="34" t="s">
        <v>341</v>
      </c>
      <c r="J28" s="156" t="str">
        <f>IF('Allgemeine Angaben'!G39="","",'Allgemeine Angaben'!G39)</f>
        <v/>
      </c>
      <c r="K28" s="33" t="str">
        <f>IF('Allgemeine Angaben'!E39&lt;&gt;"",COUNTA('Allgemeine Angaben'!$E$19:E39),"")</f>
        <v/>
      </c>
      <c r="L28" s="157" t="str">
        <f>IF('Allgemeine Angaben'!E39="","",'Allgemeine Angaben'!E39)</f>
        <v/>
      </c>
      <c r="M28" s="33" t="str">
        <f t="shared" si="0"/>
        <v/>
      </c>
    </row>
    <row r="29" spans="1:13" x14ac:dyDescent="0.2">
      <c r="B29" s="34" t="s">
        <v>64</v>
      </c>
      <c r="J29" s="156" t="str">
        <f>IF('Allgemeine Angaben'!G40="","",'Allgemeine Angaben'!G40)</f>
        <v/>
      </c>
      <c r="K29" s="33" t="str">
        <f>IF('Allgemeine Angaben'!E40&lt;&gt;"",COUNTA('Allgemeine Angaben'!$E$19:E40),"")</f>
        <v/>
      </c>
      <c r="L29" s="157" t="str">
        <f>IF('Allgemeine Angaben'!E40="","",'Allgemeine Angaben'!E40)</f>
        <v/>
      </c>
      <c r="M29" s="33" t="str">
        <f t="shared" si="0"/>
        <v/>
      </c>
    </row>
    <row r="30" spans="1:13" x14ac:dyDescent="0.2">
      <c r="B30" s="34" t="s">
        <v>65</v>
      </c>
      <c r="J30" s="156" t="str">
        <f>IF('Allgemeine Angaben'!G41="","",'Allgemeine Angaben'!G41)</f>
        <v/>
      </c>
      <c r="K30" s="33" t="str">
        <f>IF('Allgemeine Angaben'!E41&lt;&gt;"",COUNTA('Allgemeine Angaben'!$E$19:E41),"")</f>
        <v/>
      </c>
      <c r="L30" s="157" t="str">
        <f>IF('Allgemeine Angaben'!E41="","",'Allgemeine Angaben'!E41)</f>
        <v/>
      </c>
      <c r="M30" s="33" t="str">
        <f t="shared" si="0"/>
        <v/>
      </c>
    </row>
    <row r="31" spans="1:13" x14ac:dyDescent="0.2">
      <c r="B31" s="34" t="s">
        <v>55</v>
      </c>
      <c r="J31" s="156" t="str">
        <f>IF('Allgemeine Angaben'!G42="","",'Allgemeine Angaben'!G42)</f>
        <v/>
      </c>
      <c r="K31" s="33" t="str">
        <f>IF('Allgemeine Angaben'!E42&lt;&gt;"",COUNTA('Allgemeine Angaben'!$E$19:E42),"")</f>
        <v/>
      </c>
      <c r="L31" s="157" t="str">
        <f>IF('Allgemeine Angaben'!E42="","",'Allgemeine Angaben'!E42)</f>
        <v/>
      </c>
      <c r="M31" s="33" t="str">
        <f t="shared" si="0"/>
        <v/>
      </c>
    </row>
    <row r="32" spans="1:13" x14ac:dyDescent="0.2">
      <c r="B32" s="34" t="s">
        <v>56</v>
      </c>
      <c r="J32" s="156" t="str">
        <f>IF('Allgemeine Angaben'!G43="","",'Allgemeine Angaben'!G43)</f>
        <v/>
      </c>
      <c r="K32" s="33" t="str">
        <f>IF('Allgemeine Angaben'!E43&lt;&gt;"",COUNTA('Allgemeine Angaben'!$E$19:E43),"")</f>
        <v/>
      </c>
      <c r="L32" s="157" t="str">
        <f>IF('Allgemeine Angaben'!E43="","",'Allgemeine Angaben'!E43)</f>
        <v/>
      </c>
      <c r="M32" s="33" t="str">
        <f t="shared" si="0"/>
        <v/>
      </c>
    </row>
    <row r="33" spans="2:11" x14ac:dyDescent="0.2">
      <c r="B33" s="34" t="s">
        <v>57</v>
      </c>
      <c r="J33" s="158"/>
      <c r="K33" s="57"/>
    </row>
    <row r="34" spans="2:11" x14ac:dyDescent="0.2">
      <c r="B34" s="34" t="s">
        <v>58</v>
      </c>
    </row>
    <row r="35" spans="2:11" x14ac:dyDescent="0.2">
      <c r="B35" s="34" t="s">
        <v>1023</v>
      </c>
    </row>
    <row r="36" spans="2:11" x14ac:dyDescent="0.2">
      <c r="B36" s="34" t="s">
        <v>1024</v>
      </c>
    </row>
    <row r="37" spans="2:11" x14ac:dyDescent="0.2">
      <c r="B37" s="34" t="s">
        <v>1025</v>
      </c>
    </row>
    <row r="38" spans="2:11" x14ac:dyDescent="0.2">
      <c r="B38" s="34" t="s">
        <v>1077</v>
      </c>
    </row>
    <row r="39" spans="2:11" x14ac:dyDescent="0.2">
      <c r="B39" s="34" t="s">
        <v>1078</v>
      </c>
    </row>
    <row r="40" spans="2:11" x14ac:dyDescent="0.2">
      <c r="B40" s="34" t="s">
        <v>1088</v>
      </c>
    </row>
    <row r="41" spans="2:11" x14ac:dyDescent="0.2">
      <c r="B41" s="34" t="s">
        <v>1089</v>
      </c>
    </row>
    <row r="42" spans="2:11" x14ac:dyDescent="0.2">
      <c r="B42" s="34" t="s">
        <v>1090</v>
      </c>
    </row>
    <row r="43" spans="2:11" x14ac:dyDescent="0.2">
      <c r="B43" s="34" t="s">
        <v>1091</v>
      </c>
    </row>
    <row r="44" spans="2:11" x14ac:dyDescent="0.2">
      <c r="B44" s="34" t="s">
        <v>1092</v>
      </c>
    </row>
    <row r="45" spans="2:11" x14ac:dyDescent="0.2">
      <c r="B45" s="34" t="s">
        <v>1093</v>
      </c>
    </row>
    <row r="46" spans="2:11" x14ac:dyDescent="0.2">
      <c r="B46" s="34" t="s">
        <v>1094</v>
      </c>
    </row>
    <row r="47" spans="2:11" x14ac:dyDescent="0.2">
      <c r="B47" s="34" t="s">
        <v>1095</v>
      </c>
    </row>
    <row r="48" spans="2:11" x14ac:dyDescent="0.2">
      <c r="B48" s="34" t="s">
        <v>1096</v>
      </c>
    </row>
    <row r="49" spans="2:2" x14ac:dyDescent="0.2">
      <c r="B49" s="34" t="s">
        <v>1097</v>
      </c>
    </row>
    <row r="50" spans="2:2" x14ac:dyDescent="0.2">
      <c r="B50" s="34" t="s">
        <v>1098</v>
      </c>
    </row>
    <row r="51" spans="2:2" x14ac:dyDescent="0.2">
      <c r="B51" s="34" t="s">
        <v>1099</v>
      </c>
    </row>
    <row r="52" spans="2:2" x14ac:dyDescent="0.2">
      <c r="B52" s="34" t="s">
        <v>1100</v>
      </c>
    </row>
    <row r="53" spans="2:2" x14ac:dyDescent="0.2">
      <c r="B53" s="34" t="s">
        <v>1101</v>
      </c>
    </row>
    <row r="54" spans="2:2" x14ac:dyDescent="0.2">
      <c r="B54" s="34" t="s">
        <v>1102</v>
      </c>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A2"/>
  <sheetViews>
    <sheetView topLeftCell="AFK1" zoomScale="145" zoomScaleNormal="145" workbookViewId="0">
      <selection activeCell="AFZ2" sqref="AFZ2"/>
    </sheetView>
  </sheetViews>
  <sheetFormatPr baseColWidth="10" defaultColWidth="11.42578125" defaultRowHeight="12" x14ac:dyDescent="0.2"/>
  <cols>
    <col min="1" max="299" width="11.42578125" style="113" customWidth="1"/>
    <col min="300" max="305" width="11.42578125" style="113"/>
    <col min="306" max="306" width="11.42578125" style="113" customWidth="1"/>
    <col min="307" max="710" width="11.42578125" style="113"/>
    <col min="711" max="711" width="11.42578125" style="113" customWidth="1"/>
    <col min="712" max="771" width="11.42578125" style="113"/>
    <col min="772" max="772" width="11.42578125" style="113" customWidth="1"/>
    <col min="773" max="16384" width="11.42578125" style="113"/>
  </cols>
  <sheetData>
    <row r="1" spans="1:859" s="114" customFormat="1" ht="276" x14ac:dyDescent="0.25">
      <c r="A1" s="115" t="s">
        <v>302</v>
      </c>
      <c r="B1" s="115" t="s">
        <v>138</v>
      </c>
      <c r="C1" s="115" t="s">
        <v>139</v>
      </c>
      <c r="D1" s="115" t="s">
        <v>140</v>
      </c>
      <c r="E1" s="115" t="s">
        <v>32</v>
      </c>
      <c r="F1" s="115" t="s">
        <v>141</v>
      </c>
      <c r="G1" s="115" t="s">
        <v>142</v>
      </c>
      <c r="H1" s="115" t="s">
        <v>332</v>
      </c>
      <c r="I1" s="115" t="s">
        <v>331</v>
      </c>
      <c r="J1" s="115" t="s">
        <v>143</v>
      </c>
      <c r="K1" s="115" t="s">
        <v>144</v>
      </c>
      <c r="L1" s="115" t="s">
        <v>145</v>
      </c>
      <c r="M1" s="115" t="s">
        <v>303</v>
      </c>
      <c r="N1" s="115" t="s">
        <v>146</v>
      </c>
      <c r="O1" s="115" t="s">
        <v>147</v>
      </c>
      <c r="P1" s="115" t="s">
        <v>148</v>
      </c>
      <c r="Q1" s="115" t="s">
        <v>335</v>
      </c>
      <c r="R1" s="115" t="s">
        <v>149</v>
      </c>
      <c r="S1" s="115" t="s">
        <v>150</v>
      </c>
      <c r="T1" s="115" t="s">
        <v>103</v>
      </c>
      <c r="U1" s="115" t="s">
        <v>151</v>
      </c>
      <c r="V1" s="115" t="s">
        <v>152</v>
      </c>
      <c r="W1" s="115" t="s">
        <v>153</v>
      </c>
      <c r="X1" s="115" t="s">
        <v>976</v>
      </c>
      <c r="Y1" s="115" t="s">
        <v>104</v>
      </c>
      <c r="Z1" s="115" t="s">
        <v>154</v>
      </c>
      <c r="AA1" s="115" t="s">
        <v>155</v>
      </c>
      <c r="AB1" s="115" t="s">
        <v>156</v>
      </c>
      <c r="AC1" s="115" t="s">
        <v>977</v>
      </c>
      <c r="AD1" s="115" t="s">
        <v>105</v>
      </c>
      <c r="AE1" s="115" t="s">
        <v>157</v>
      </c>
      <c r="AF1" s="115" t="s">
        <v>158</v>
      </c>
      <c r="AG1" s="115" t="s">
        <v>159</v>
      </c>
      <c r="AH1" s="115" t="s">
        <v>106</v>
      </c>
      <c r="AI1" s="115" t="s">
        <v>160</v>
      </c>
      <c r="AJ1" s="115" t="s">
        <v>161</v>
      </c>
      <c r="AK1" s="115" t="s">
        <v>162</v>
      </c>
      <c r="AL1" s="115" t="s">
        <v>163</v>
      </c>
      <c r="AM1" s="115" t="s">
        <v>164</v>
      </c>
      <c r="AN1" s="115" t="s">
        <v>165</v>
      </c>
      <c r="AO1" s="115" t="s">
        <v>166</v>
      </c>
      <c r="AP1" s="115" t="s">
        <v>167</v>
      </c>
      <c r="AQ1" s="115" t="s">
        <v>168</v>
      </c>
      <c r="AR1" s="115" t="s">
        <v>978</v>
      </c>
      <c r="AS1" s="115" t="s">
        <v>169</v>
      </c>
      <c r="AT1" s="115" t="s">
        <v>170</v>
      </c>
      <c r="AU1" s="115" t="s">
        <v>171</v>
      </c>
      <c r="AV1" s="115" t="s">
        <v>172</v>
      </c>
      <c r="AW1" s="115" t="s">
        <v>858</v>
      </c>
      <c r="AX1" s="115" t="s">
        <v>173</v>
      </c>
      <c r="AY1" s="115" t="s">
        <v>174</v>
      </c>
      <c r="AZ1" s="115" t="s">
        <v>175</v>
      </c>
      <c r="BA1" s="115" t="s">
        <v>176</v>
      </c>
      <c r="BB1" s="115" t="s">
        <v>177</v>
      </c>
      <c r="BC1" s="115" t="s">
        <v>178</v>
      </c>
      <c r="BD1" s="115" t="s">
        <v>179</v>
      </c>
      <c r="BE1" s="115" t="s">
        <v>180</v>
      </c>
      <c r="BF1" s="115" t="s">
        <v>181</v>
      </c>
      <c r="BG1" s="115" t="s">
        <v>182</v>
      </c>
      <c r="BH1" s="115" t="s">
        <v>183</v>
      </c>
      <c r="BI1" s="115" t="s">
        <v>184</v>
      </c>
      <c r="BJ1" s="115" t="s">
        <v>185</v>
      </c>
      <c r="BK1" s="115" t="s">
        <v>186</v>
      </c>
      <c r="BL1" s="115" t="s">
        <v>187</v>
      </c>
      <c r="BM1" s="115" t="s">
        <v>188</v>
      </c>
      <c r="BN1" s="115" t="s">
        <v>189</v>
      </c>
      <c r="BO1" s="115" t="s">
        <v>297</v>
      </c>
      <c r="BP1" s="115" t="s">
        <v>190</v>
      </c>
      <c r="BQ1" s="115" t="s">
        <v>191</v>
      </c>
      <c r="BR1" s="115" t="s">
        <v>192</v>
      </c>
      <c r="BS1" s="115" t="s">
        <v>959</v>
      </c>
      <c r="BT1" s="115" t="s">
        <v>193</v>
      </c>
      <c r="BU1" s="115" t="s">
        <v>194</v>
      </c>
      <c r="BV1" s="115" t="s">
        <v>129</v>
      </c>
      <c r="BW1" s="115" t="s">
        <v>299</v>
      </c>
      <c r="BX1" s="115" t="s">
        <v>195</v>
      </c>
      <c r="BY1" s="115" t="s">
        <v>196</v>
      </c>
      <c r="BZ1" s="115" t="s">
        <v>130</v>
      </c>
      <c r="CA1" s="115" t="s">
        <v>300</v>
      </c>
      <c r="CB1" s="115" t="s">
        <v>197</v>
      </c>
      <c r="CC1" s="115" t="s">
        <v>198</v>
      </c>
      <c r="CD1" s="115" t="s">
        <v>937</v>
      </c>
      <c r="CE1" s="115" t="s">
        <v>941</v>
      </c>
      <c r="CF1" s="115" t="s">
        <v>946</v>
      </c>
      <c r="CG1" s="115" t="s">
        <v>942</v>
      </c>
      <c r="CH1" s="115" t="s">
        <v>938</v>
      </c>
      <c r="CI1" s="115" t="s">
        <v>944</v>
      </c>
      <c r="CJ1" s="115" t="s">
        <v>945</v>
      </c>
      <c r="CK1" s="115" t="s">
        <v>940</v>
      </c>
      <c r="CL1" s="115" t="s">
        <v>953</v>
      </c>
      <c r="CM1" s="115" t="s">
        <v>952</v>
      </c>
      <c r="CN1" s="115" t="s">
        <v>954</v>
      </c>
      <c r="CO1" s="115" t="s">
        <v>950</v>
      </c>
      <c r="CP1" s="115" t="s">
        <v>956</v>
      </c>
      <c r="CQ1" s="115" t="s">
        <v>955</v>
      </c>
      <c r="CR1" s="115" t="s">
        <v>396</v>
      </c>
      <c r="CS1" s="115" t="s">
        <v>960</v>
      </c>
      <c r="CT1" s="115" t="s">
        <v>961</v>
      </c>
      <c r="CU1" s="115" t="s">
        <v>962</v>
      </c>
      <c r="CV1" s="115" t="s">
        <v>963</v>
      </c>
      <c r="CW1" s="239" t="s">
        <v>860</v>
      </c>
      <c r="CX1" s="239" t="s">
        <v>860</v>
      </c>
      <c r="CY1" s="239" t="s">
        <v>860</v>
      </c>
      <c r="CZ1" s="239" t="s">
        <v>860</v>
      </c>
      <c r="DA1" s="239" t="s">
        <v>860</v>
      </c>
      <c r="DB1" s="239" t="s">
        <v>861</v>
      </c>
      <c r="DC1" s="239" t="s">
        <v>861</v>
      </c>
      <c r="DD1" s="239" t="s">
        <v>861</v>
      </c>
      <c r="DE1" s="239" t="s">
        <v>861</v>
      </c>
      <c r="DF1" s="239" t="s">
        <v>861</v>
      </c>
      <c r="DG1" s="239" t="s">
        <v>397</v>
      </c>
      <c r="DH1" s="239" t="s">
        <v>397</v>
      </c>
      <c r="DI1" s="239" t="s">
        <v>397</v>
      </c>
      <c r="DJ1" s="239" t="s">
        <v>397</v>
      </c>
      <c r="DK1" s="239" t="s">
        <v>397</v>
      </c>
      <c r="DL1" s="239" t="s">
        <v>398</v>
      </c>
      <c r="DM1" s="239" t="s">
        <v>398</v>
      </c>
      <c r="DN1" s="239" t="s">
        <v>398</v>
      </c>
      <c r="DO1" s="239" t="s">
        <v>398</v>
      </c>
      <c r="DP1" s="239" t="s">
        <v>398</v>
      </c>
      <c r="DQ1" s="239" t="s">
        <v>399</v>
      </c>
      <c r="DR1" s="239" t="s">
        <v>399</v>
      </c>
      <c r="DS1" s="239" t="s">
        <v>399</v>
      </c>
      <c r="DT1" s="239" t="s">
        <v>399</v>
      </c>
      <c r="DU1" s="239" t="s">
        <v>399</v>
      </c>
      <c r="DV1" s="239" t="s">
        <v>1011</v>
      </c>
      <c r="DW1" s="239" t="s">
        <v>1011</v>
      </c>
      <c r="DX1" s="239" t="s">
        <v>1011</v>
      </c>
      <c r="DY1" s="239" t="s">
        <v>1011</v>
      </c>
      <c r="DZ1" s="239" t="s">
        <v>1011</v>
      </c>
      <c r="EA1" s="239" t="s">
        <v>400</v>
      </c>
      <c r="EB1" s="239" t="s">
        <v>400</v>
      </c>
      <c r="EC1" s="239" t="s">
        <v>400</v>
      </c>
      <c r="ED1" s="239" t="s">
        <v>400</v>
      </c>
      <c r="EE1" s="239" t="s">
        <v>400</v>
      </c>
      <c r="EF1" s="239" t="s">
        <v>401</v>
      </c>
      <c r="EG1" s="239" t="s">
        <v>401</v>
      </c>
      <c r="EH1" s="239" t="s">
        <v>401</v>
      </c>
      <c r="EI1" s="239" t="s">
        <v>401</v>
      </c>
      <c r="EJ1" s="239" t="s">
        <v>401</v>
      </c>
      <c r="EK1" s="239" t="s">
        <v>402</v>
      </c>
      <c r="EL1" s="239" t="s">
        <v>402</v>
      </c>
      <c r="EM1" s="239" t="s">
        <v>402</v>
      </c>
      <c r="EN1" s="239" t="s">
        <v>402</v>
      </c>
      <c r="EO1" s="239" t="s">
        <v>402</v>
      </c>
      <c r="EP1" s="239" t="s">
        <v>403</v>
      </c>
      <c r="EQ1" s="239" t="s">
        <v>403</v>
      </c>
      <c r="ER1" s="239" t="s">
        <v>403</v>
      </c>
      <c r="ES1" s="239" t="s">
        <v>403</v>
      </c>
      <c r="ET1" s="239" t="s">
        <v>403</v>
      </c>
      <c r="EU1" s="239" t="s">
        <v>404</v>
      </c>
      <c r="EV1" s="239" t="s">
        <v>404</v>
      </c>
      <c r="EW1" s="239" t="s">
        <v>404</v>
      </c>
      <c r="EX1" s="239" t="s">
        <v>404</v>
      </c>
      <c r="EY1" s="239" t="s">
        <v>404</v>
      </c>
      <c r="EZ1" s="239" t="s">
        <v>405</v>
      </c>
      <c r="FA1" s="239" t="s">
        <v>405</v>
      </c>
      <c r="FB1" s="239" t="s">
        <v>405</v>
      </c>
      <c r="FC1" s="239" t="s">
        <v>405</v>
      </c>
      <c r="FD1" s="239" t="s">
        <v>405</v>
      </c>
      <c r="FE1" s="239" t="s">
        <v>406</v>
      </c>
      <c r="FF1" s="239" t="s">
        <v>406</v>
      </c>
      <c r="FG1" s="239" t="s">
        <v>406</v>
      </c>
      <c r="FH1" s="239" t="s">
        <v>406</v>
      </c>
      <c r="FI1" s="239" t="s">
        <v>406</v>
      </c>
      <c r="FJ1" s="115" t="s">
        <v>199</v>
      </c>
      <c r="FK1" s="115" t="s">
        <v>200</v>
      </c>
      <c r="FL1" s="115" t="s">
        <v>201</v>
      </c>
      <c r="FM1" s="115" t="s">
        <v>202</v>
      </c>
      <c r="FN1" s="115" t="s">
        <v>203</v>
      </c>
      <c r="FO1" s="115" t="s">
        <v>204</v>
      </c>
      <c r="FP1" s="115" t="s">
        <v>205</v>
      </c>
      <c r="FQ1" s="115" t="s">
        <v>206</v>
      </c>
      <c r="FR1" s="115" t="s">
        <v>207</v>
      </c>
      <c r="FS1" s="115" t="s">
        <v>208</v>
      </c>
      <c r="FT1" s="115" t="s">
        <v>209</v>
      </c>
      <c r="FU1" s="115" t="s">
        <v>210</v>
      </c>
      <c r="FV1" s="115" t="s">
        <v>211</v>
      </c>
      <c r="FW1" s="115" t="s">
        <v>212</v>
      </c>
      <c r="FX1" s="115" t="s">
        <v>407</v>
      </c>
      <c r="FY1" s="115" t="s">
        <v>408</v>
      </c>
      <c r="FZ1" s="115" t="s">
        <v>409</v>
      </c>
      <c r="GA1" s="115" t="s">
        <v>410</v>
      </c>
      <c r="GB1" s="115" t="s">
        <v>411</v>
      </c>
      <c r="GC1" s="115" t="s">
        <v>412</v>
      </c>
      <c r="GD1" s="115" t="s">
        <v>413</v>
      </c>
      <c r="GE1" s="115" t="s">
        <v>414</v>
      </c>
      <c r="GF1" s="115" t="s">
        <v>415</v>
      </c>
      <c r="GG1" s="115" t="s">
        <v>416</v>
      </c>
      <c r="GH1" s="115" t="s">
        <v>417</v>
      </c>
      <c r="GI1" s="115" t="s">
        <v>418</v>
      </c>
      <c r="GJ1" s="115" t="s">
        <v>419</v>
      </c>
      <c r="GK1" s="115" t="s">
        <v>420</v>
      </c>
      <c r="GL1" s="115" t="s">
        <v>421</v>
      </c>
      <c r="GM1" s="115" t="s">
        <v>422</v>
      </c>
      <c r="GN1" s="115" t="s">
        <v>423</v>
      </c>
      <c r="GO1" s="115" t="s">
        <v>424</v>
      </c>
      <c r="GP1" s="115" t="s">
        <v>425</v>
      </c>
      <c r="GQ1" s="115" t="s">
        <v>426</v>
      </c>
      <c r="GR1" s="115" t="s">
        <v>427</v>
      </c>
      <c r="GS1" s="115" t="s">
        <v>428</v>
      </c>
      <c r="GT1" s="115" t="s">
        <v>429</v>
      </c>
      <c r="GU1" s="115" t="s">
        <v>430</v>
      </c>
      <c r="GV1" s="115" t="s">
        <v>431</v>
      </c>
      <c r="GW1" s="115" t="s">
        <v>432</v>
      </c>
      <c r="GX1" s="115" t="s">
        <v>433</v>
      </c>
      <c r="GY1" s="115" t="s">
        <v>434</v>
      </c>
      <c r="GZ1" s="115" t="s">
        <v>213</v>
      </c>
      <c r="HA1" s="115" t="s">
        <v>435</v>
      </c>
      <c r="HB1" s="115" t="s">
        <v>436</v>
      </c>
      <c r="HC1" s="115" t="s">
        <v>437</v>
      </c>
      <c r="HD1" s="115" t="s">
        <v>438</v>
      </c>
      <c r="HE1" s="115" t="s">
        <v>439</v>
      </c>
      <c r="HF1" s="115" t="s">
        <v>440</v>
      </c>
      <c r="HG1" s="115" t="s">
        <v>1011</v>
      </c>
      <c r="HH1" s="115" t="s">
        <v>1011</v>
      </c>
      <c r="HI1" s="115" t="s">
        <v>1011</v>
      </c>
      <c r="HJ1" s="115" t="s">
        <v>1011</v>
      </c>
      <c r="HK1" s="115" t="s">
        <v>1011</v>
      </c>
      <c r="HL1" s="115" t="s">
        <v>1011</v>
      </c>
      <c r="HM1" s="115" t="s">
        <v>1011</v>
      </c>
      <c r="HN1" s="115" t="s">
        <v>1011</v>
      </c>
      <c r="HO1" s="115" t="s">
        <v>1011</v>
      </c>
      <c r="HP1" s="115" t="s">
        <v>1011</v>
      </c>
      <c r="HQ1" s="115" t="s">
        <v>1011</v>
      </c>
      <c r="HR1" s="115" t="s">
        <v>1011</v>
      </c>
      <c r="HS1" s="115" t="s">
        <v>1011</v>
      </c>
      <c r="HT1" s="115" t="s">
        <v>1011</v>
      </c>
      <c r="HU1" s="115" t="s">
        <v>1011</v>
      </c>
      <c r="HV1" s="115" t="s">
        <v>1011</v>
      </c>
      <c r="HW1" s="115" t="s">
        <v>1011</v>
      </c>
      <c r="HX1" s="115" t="s">
        <v>1011</v>
      </c>
      <c r="HY1" s="115" t="s">
        <v>1011</v>
      </c>
      <c r="HZ1" s="115" t="s">
        <v>1011</v>
      </c>
      <c r="IA1" s="115" t="s">
        <v>1011</v>
      </c>
      <c r="IB1" s="115" t="s">
        <v>1011</v>
      </c>
      <c r="IC1" s="115" t="s">
        <v>1011</v>
      </c>
      <c r="ID1" s="115" t="s">
        <v>1011</v>
      </c>
      <c r="IE1" s="115" t="s">
        <v>1011</v>
      </c>
      <c r="IF1" s="115" t="s">
        <v>1011</v>
      </c>
      <c r="IG1" s="115" t="s">
        <v>1011</v>
      </c>
      <c r="IH1" s="115" t="s">
        <v>1011</v>
      </c>
      <c r="II1" s="115" t="s">
        <v>1011</v>
      </c>
      <c r="IJ1" s="115" t="s">
        <v>1011</v>
      </c>
      <c r="IK1" s="115" t="s">
        <v>1011</v>
      </c>
      <c r="IL1" s="115" t="s">
        <v>1011</v>
      </c>
      <c r="IM1" s="115" t="s">
        <v>1011</v>
      </c>
      <c r="IN1" s="115" t="s">
        <v>1011</v>
      </c>
      <c r="IO1" s="115" t="s">
        <v>1011</v>
      </c>
      <c r="IP1" s="115" t="s">
        <v>1011</v>
      </c>
      <c r="IQ1" s="115" t="s">
        <v>1011</v>
      </c>
      <c r="IR1" s="115" t="s">
        <v>1011</v>
      </c>
      <c r="IS1" s="115" t="s">
        <v>1011</v>
      </c>
      <c r="IT1" s="115" t="s">
        <v>1011</v>
      </c>
      <c r="IU1" s="115" t="s">
        <v>1011</v>
      </c>
      <c r="IV1" s="115" t="s">
        <v>1011</v>
      </c>
      <c r="IW1" s="115" t="s">
        <v>441</v>
      </c>
      <c r="IX1" s="115" t="s">
        <v>445</v>
      </c>
      <c r="IY1" s="115" t="s">
        <v>446</v>
      </c>
      <c r="IZ1" s="115" t="s">
        <v>447</v>
      </c>
      <c r="JA1" s="115" t="s">
        <v>448</v>
      </c>
      <c r="JB1" s="115" t="s">
        <v>449</v>
      </c>
      <c r="JC1" s="115" t="s">
        <v>450</v>
      </c>
      <c r="JD1" s="115" t="s">
        <v>442</v>
      </c>
      <c r="JE1" s="115" t="s">
        <v>451</v>
      </c>
      <c r="JF1" s="115" t="s">
        <v>452</v>
      </c>
      <c r="JG1" s="115" t="s">
        <v>453</v>
      </c>
      <c r="JH1" s="115" t="s">
        <v>454</v>
      </c>
      <c r="JI1" s="115" t="s">
        <v>455</v>
      </c>
      <c r="JJ1" s="115" t="s">
        <v>456</v>
      </c>
      <c r="JK1" s="115" t="s">
        <v>443</v>
      </c>
      <c r="JL1" s="115" t="s">
        <v>457</v>
      </c>
      <c r="JM1" s="115" t="s">
        <v>458</v>
      </c>
      <c r="JN1" s="115" t="s">
        <v>459</v>
      </c>
      <c r="JO1" s="115" t="s">
        <v>460</v>
      </c>
      <c r="JP1" s="115" t="s">
        <v>461</v>
      </c>
      <c r="JQ1" s="115" t="s">
        <v>462</v>
      </c>
      <c r="JR1" s="115" t="s">
        <v>444</v>
      </c>
      <c r="JS1" s="115" t="s">
        <v>463</v>
      </c>
      <c r="JT1" s="115" t="s">
        <v>464</v>
      </c>
      <c r="JU1" s="115" t="s">
        <v>465</v>
      </c>
      <c r="JV1" s="115" t="s">
        <v>466</v>
      </c>
      <c r="JW1" s="115" t="s">
        <v>467</v>
      </c>
      <c r="JX1" s="115" t="s">
        <v>468</v>
      </c>
      <c r="JY1" s="115" t="s">
        <v>469</v>
      </c>
      <c r="JZ1" s="115" t="s">
        <v>470</v>
      </c>
      <c r="KA1" s="115" t="s">
        <v>471</v>
      </c>
      <c r="KB1" s="115" t="s">
        <v>472</v>
      </c>
      <c r="KC1" s="115" t="s">
        <v>473</v>
      </c>
      <c r="KD1" s="115" t="s">
        <v>474</v>
      </c>
      <c r="KE1" s="115" t="s">
        <v>475</v>
      </c>
      <c r="KF1" s="115" t="s">
        <v>476</v>
      </c>
      <c r="KG1" s="115" t="s">
        <v>477</v>
      </c>
      <c r="KH1" s="115" t="s">
        <v>478</v>
      </c>
      <c r="KI1" s="115" t="s">
        <v>479</v>
      </c>
      <c r="KJ1" s="115" t="s">
        <v>480</v>
      </c>
      <c r="KK1" s="115" t="s">
        <v>481</v>
      </c>
      <c r="KL1" s="115" t="s">
        <v>482</v>
      </c>
      <c r="KM1" s="115" t="s">
        <v>483</v>
      </c>
      <c r="KN1" s="115" t="s">
        <v>484</v>
      </c>
      <c r="KO1" s="115" t="s">
        <v>485</v>
      </c>
      <c r="KP1" s="115" t="s">
        <v>486</v>
      </c>
      <c r="KQ1" s="115" t="s">
        <v>487</v>
      </c>
      <c r="KR1" s="115" t="s">
        <v>488</v>
      </c>
      <c r="KS1" s="115" t="s">
        <v>489</v>
      </c>
      <c r="KT1" s="115" t="s">
        <v>214</v>
      </c>
      <c r="KU1" s="115" t="s">
        <v>215</v>
      </c>
      <c r="KV1" s="115" t="s">
        <v>216</v>
      </c>
      <c r="KW1" s="115" t="s">
        <v>217</v>
      </c>
      <c r="KX1" s="115" t="s">
        <v>218</v>
      </c>
      <c r="KY1" s="115" t="s">
        <v>219</v>
      </c>
      <c r="KZ1" s="115" t="s">
        <v>220</v>
      </c>
      <c r="LA1" s="115" t="s">
        <v>490</v>
      </c>
      <c r="LB1" s="115" t="s">
        <v>491</v>
      </c>
      <c r="LC1" s="115" t="s">
        <v>492</v>
      </c>
      <c r="LD1" s="115" t="s">
        <v>493</v>
      </c>
      <c r="LE1" s="115" t="s">
        <v>494</v>
      </c>
      <c r="LF1" s="115" t="s">
        <v>495</v>
      </c>
      <c r="LG1" s="115" t="s">
        <v>496</v>
      </c>
      <c r="LH1" s="115" t="s">
        <v>497</v>
      </c>
      <c r="LI1" s="115" t="s">
        <v>498</v>
      </c>
      <c r="LJ1" s="115" t="s">
        <v>499</v>
      </c>
      <c r="LK1" s="115" t="s">
        <v>500</v>
      </c>
      <c r="LL1" s="115" t="s">
        <v>501</v>
      </c>
      <c r="LM1" s="115" t="s">
        <v>502</v>
      </c>
      <c r="LN1" s="115" t="s">
        <v>503</v>
      </c>
      <c r="LO1" s="115" t="s">
        <v>504</v>
      </c>
      <c r="LP1" s="115" t="s">
        <v>505</v>
      </c>
      <c r="LQ1" s="115" t="s">
        <v>506</v>
      </c>
      <c r="LR1" s="115" t="s">
        <v>507</v>
      </c>
      <c r="LS1" s="115" t="s">
        <v>508</v>
      </c>
      <c r="LT1" s="115" t="s">
        <v>509</v>
      </c>
      <c r="LU1" s="115" t="s">
        <v>510</v>
      </c>
      <c r="LV1" s="115" t="s">
        <v>511</v>
      </c>
      <c r="LW1" s="115" t="s">
        <v>512</v>
      </c>
      <c r="LX1" s="115" t="s">
        <v>513</v>
      </c>
      <c r="LY1" s="115" t="s">
        <v>514</v>
      </c>
      <c r="LZ1" s="115" t="s">
        <v>515</v>
      </c>
      <c r="MA1" s="115" t="s">
        <v>516</v>
      </c>
      <c r="MB1" s="115" t="s">
        <v>517</v>
      </c>
      <c r="MC1" s="115" t="s">
        <v>518</v>
      </c>
      <c r="MD1" s="115" t="s">
        <v>519</v>
      </c>
      <c r="ME1" s="115" t="s">
        <v>520</v>
      </c>
      <c r="MF1" s="115" t="s">
        <v>521</v>
      </c>
      <c r="MG1" s="115" t="s">
        <v>522</v>
      </c>
      <c r="MH1" s="115" t="s">
        <v>523</v>
      </c>
      <c r="MI1" s="115" t="s">
        <v>524</v>
      </c>
      <c r="MJ1" s="115" t="s">
        <v>525</v>
      </c>
      <c r="MK1" s="115" t="s">
        <v>526</v>
      </c>
      <c r="ML1" s="115" t="s">
        <v>527</v>
      </c>
      <c r="MM1" s="115" t="s">
        <v>528</v>
      </c>
      <c r="MN1" s="115" t="s">
        <v>529</v>
      </c>
      <c r="MO1" s="115" t="s">
        <v>530</v>
      </c>
      <c r="MP1" s="115" t="s">
        <v>531</v>
      </c>
      <c r="MQ1" s="115" t="s">
        <v>532</v>
      </c>
      <c r="MR1" s="115" t="s">
        <v>533</v>
      </c>
      <c r="MS1" s="115" t="s">
        <v>534</v>
      </c>
      <c r="MT1" s="115" t="s">
        <v>535</v>
      </c>
      <c r="MU1" s="115" t="s">
        <v>536</v>
      </c>
      <c r="MV1" s="115" t="s">
        <v>537</v>
      </c>
      <c r="MW1" s="115" t="s">
        <v>538</v>
      </c>
      <c r="MX1" s="115" t="s">
        <v>539</v>
      </c>
      <c r="MY1" s="115" t="s">
        <v>540</v>
      </c>
      <c r="MZ1" s="115" t="s">
        <v>541</v>
      </c>
      <c r="NA1" s="115" t="s">
        <v>542</v>
      </c>
      <c r="NB1" s="115" t="s">
        <v>543</v>
      </c>
      <c r="NC1" s="115" t="s">
        <v>544</v>
      </c>
      <c r="ND1" s="115" t="s">
        <v>545</v>
      </c>
      <c r="NE1" s="115" t="s">
        <v>546</v>
      </c>
      <c r="NF1" s="115" t="s">
        <v>547</v>
      </c>
      <c r="NG1" s="115" t="s">
        <v>548</v>
      </c>
      <c r="NH1" s="115" t="s">
        <v>549</v>
      </c>
      <c r="NI1" s="115" t="s">
        <v>550</v>
      </c>
      <c r="NJ1" s="115" t="s">
        <v>551</v>
      </c>
      <c r="NK1" s="115" t="s">
        <v>552</v>
      </c>
      <c r="NL1" s="115" t="s">
        <v>553</v>
      </c>
      <c r="NM1" s="115" t="s">
        <v>554</v>
      </c>
      <c r="NN1" s="115" t="s">
        <v>555</v>
      </c>
      <c r="NO1" s="115" t="s">
        <v>556</v>
      </c>
      <c r="NP1" s="115" t="s">
        <v>557</v>
      </c>
      <c r="NQ1" s="115" t="s">
        <v>558</v>
      </c>
      <c r="NR1" s="115" t="s">
        <v>559</v>
      </c>
      <c r="NS1" s="115" t="s">
        <v>560</v>
      </c>
      <c r="NT1" s="115" t="s">
        <v>561</v>
      </c>
      <c r="NU1" s="115" t="s">
        <v>562</v>
      </c>
      <c r="NV1" s="115" t="s">
        <v>563</v>
      </c>
      <c r="NW1" s="115" t="s">
        <v>564</v>
      </c>
      <c r="NX1" s="115" t="s">
        <v>565</v>
      </c>
      <c r="NY1" s="115" t="s">
        <v>566</v>
      </c>
      <c r="NZ1" s="115" t="s">
        <v>567</v>
      </c>
      <c r="OA1" s="115" t="s">
        <v>568</v>
      </c>
      <c r="OB1" s="115" t="s">
        <v>569</v>
      </c>
      <c r="OC1" s="115" t="s">
        <v>570</v>
      </c>
      <c r="OD1" s="115" t="s">
        <v>571</v>
      </c>
      <c r="OE1" s="115" t="s">
        <v>572</v>
      </c>
      <c r="OF1" s="115" t="s">
        <v>573</v>
      </c>
      <c r="OG1" s="115" t="s">
        <v>574</v>
      </c>
      <c r="OH1" s="115" t="s">
        <v>575</v>
      </c>
      <c r="OI1" s="115" t="s">
        <v>576</v>
      </c>
      <c r="OJ1" s="115" t="s">
        <v>577</v>
      </c>
      <c r="OK1" s="115" t="s">
        <v>578</v>
      </c>
      <c r="OL1" s="115" t="s">
        <v>579</v>
      </c>
      <c r="OM1" s="115" t="s">
        <v>580</v>
      </c>
      <c r="ON1" s="115" t="s">
        <v>581</v>
      </c>
      <c r="OO1" s="115" t="s">
        <v>582</v>
      </c>
      <c r="OP1" s="115" t="s">
        <v>583</v>
      </c>
      <c r="OQ1" s="115" t="s">
        <v>584</v>
      </c>
      <c r="OR1" s="115" t="s">
        <v>585</v>
      </c>
      <c r="OS1" s="115" t="s">
        <v>586</v>
      </c>
      <c r="OT1" s="115" t="s">
        <v>587</v>
      </c>
      <c r="OU1" s="115" t="s">
        <v>588</v>
      </c>
      <c r="OV1" s="115" t="s">
        <v>589</v>
      </c>
      <c r="OW1" s="115" t="s">
        <v>590</v>
      </c>
      <c r="OX1" s="115" t="s">
        <v>591</v>
      </c>
      <c r="OY1" s="115" t="s">
        <v>592</v>
      </c>
      <c r="OZ1" s="115" t="s">
        <v>593</v>
      </c>
      <c r="PA1" s="115" t="s">
        <v>594</v>
      </c>
      <c r="PB1" s="115" t="s">
        <v>595</v>
      </c>
      <c r="PC1" s="115" t="s">
        <v>596</v>
      </c>
      <c r="PD1" s="115" t="s">
        <v>597</v>
      </c>
      <c r="PE1" s="115" t="s">
        <v>598</v>
      </c>
      <c r="PF1" s="115" t="s">
        <v>599</v>
      </c>
      <c r="PG1" s="115" t="s">
        <v>600</v>
      </c>
      <c r="PH1" s="115" t="s">
        <v>601</v>
      </c>
      <c r="PI1" s="115" t="s">
        <v>602</v>
      </c>
      <c r="PJ1" s="115" t="s">
        <v>603</v>
      </c>
      <c r="PK1" s="115" t="s">
        <v>604</v>
      </c>
      <c r="PL1" s="115" t="s">
        <v>605</v>
      </c>
      <c r="PM1" s="115" t="s">
        <v>606</v>
      </c>
      <c r="PN1" s="115" t="s">
        <v>607</v>
      </c>
      <c r="PO1" s="115" t="s">
        <v>608</v>
      </c>
      <c r="PP1" s="115" t="s">
        <v>609</v>
      </c>
      <c r="PQ1" s="115" t="s">
        <v>610</v>
      </c>
      <c r="PR1" s="115" t="s">
        <v>611</v>
      </c>
      <c r="PS1" s="115" t="s">
        <v>612</v>
      </c>
      <c r="PT1" s="115" t="s">
        <v>613</v>
      </c>
      <c r="PU1" s="115" t="s">
        <v>614</v>
      </c>
      <c r="PV1" s="115" t="s">
        <v>615</v>
      </c>
      <c r="PW1" s="115" t="s">
        <v>616</v>
      </c>
      <c r="PX1" s="115" t="s">
        <v>617</v>
      </c>
      <c r="PY1" s="115" t="s">
        <v>618</v>
      </c>
      <c r="PZ1" s="115" t="s">
        <v>619</v>
      </c>
      <c r="QA1" s="115" t="s">
        <v>620</v>
      </c>
      <c r="QB1" s="115" t="s">
        <v>621</v>
      </c>
      <c r="QC1" s="115" t="s">
        <v>622</v>
      </c>
      <c r="QD1" s="115" t="s">
        <v>623</v>
      </c>
      <c r="QE1" s="115" t="s">
        <v>624</v>
      </c>
      <c r="QF1" s="115" t="s">
        <v>625</v>
      </c>
      <c r="QG1" s="115" t="s">
        <v>626</v>
      </c>
      <c r="QH1" s="115" t="s">
        <v>627</v>
      </c>
      <c r="QI1" s="115" t="s">
        <v>628</v>
      </c>
      <c r="QJ1" s="115" t="s">
        <v>629</v>
      </c>
      <c r="QK1" s="115" t="s">
        <v>630</v>
      </c>
      <c r="QL1" s="115" t="s">
        <v>631</v>
      </c>
      <c r="QM1" s="115" t="s">
        <v>632</v>
      </c>
      <c r="QN1" s="115" t="s">
        <v>633</v>
      </c>
      <c r="QO1" s="115" t="s">
        <v>634</v>
      </c>
      <c r="QP1" s="115" t="s">
        <v>635</v>
      </c>
      <c r="QQ1" s="115" t="s">
        <v>636</v>
      </c>
      <c r="QR1" s="115" t="s">
        <v>637</v>
      </c>
      <c r="QS1" s="115" t="s">
        <v>638</v>
      </c>
      <c r="QT1" s="115" t="s">
        <v>639</v>
      </c>
      <c r="QU1" s="115" t="s">
        <v>640</v>
      </c>
      <c r="QV1" s="115" t="s">
        <v>641</v>
      </c>
      <c r="QW1" s="115" t="s">
        <v>642</v>
      </c>
      <c r="QX1" s="115" t="s">
        <v>643</v>
      </c>
      <c r="QY1" s="115" t="s">
        <v>644</v>
      </c>
      <c r="QZ1" s="115" t="s">
        <v>645</v>
      </c>
      <c r="RA1" s="115" t="s">
        <v>646</v>
      </c>
      <c r="RB1" s="115" t="s">
        <v>647</v>
      </c>
      <c r="RC1" s="115" t="s">
        <v>648</v>
      </c>
      <c r="RD1" s="115" t="s">
        <v>649</v>
      </c>
      <c r="RE1" s="115" t="s">
        <v>650</v>
      </c>
      <c r="RF1" s="115" t="s">
        <v>651</v>
      </c>
      <c r="RG1" s="115" t="s">
        <v>652</v>
      </c>
      <c r="RH1" s="115" t="s">
        <v>653</v>
      </c>
      <c r="RI1" s="115" t="s">
        <v>654</v>
      </c>
      <c r="RJ1" s="115" t="s">
        <v>655</v>
      </c>
      <c r="RK1" s="115" t="s">
        <v>656</v>
      </c>
      <c r="RL1" s="115" t="s">
        <v>657</v>
      </c>
      <c r="RM1" s="115" t="s">
        <v>658</v>
      </c>
      <c r="RN1" s="115" t="s">
        <v>659</v>
      </c>
      <c r="RO1" s="115" t="s">
        <v>660</v>
      </c>
      <c r="RP1" s="115" t="s">
        <v>661</v>
      </c>
      <c r="RQ1" s="115" t="s">
        <v>662</v>
      </c>
      <c r="RR1" s="115" t="s">
        <v>663</v>
      </c>
      <c r="RS1" s="115" t="s">
        <v>664</v>
      </c>
      <c r="RT1" s="115" t="s">
        <v>665</v>
      </c>
      <c r="RU1" s="115" t="s">
        <v>666</v>
      </c>
      <c r="RV1" s="115" t="s">
        <v>667</v>
      </c>
      <c r="RW1" s="115" t="s">
        <v>668</v>
      </c>
      <c r="RX1" s="115" t="s">
        <v>669</v>
      </c>
      <c r="RY1" s="115" t="s">
        <v>670</v>
      </c>
      <c r="RZ1" s="115" t="s">
        <v>671</v>
      </c>
      <c r="SA1" s="115" t="s">
        <v>672</v>
      </c>
      <c r="SB1" s="115" t="s">
        <v>673</v>
      </c>
      <c r="SC1" s="115" t="s">
        <v>674</v>
      </c>
      <c r="SD1" s="115" t="s">
        <v>675</v>
      </c>
      <c r="SE1" s="115" t="s">
        <v>676</v>
      </c>
      <c r="SF1" s="115" t="s">
        <v>677</v>
      </c>
      <c r="SG1" s="115" t="s">
        <v>678</v>
      </c>
      <c r="SH1" s="115" t="s">
        <v>679</v>
      </c>
      <c r="SI1" s="115" t="s">
        <v>680</v>
      </c>
      <c r="SJ1" s="115" t="s">
        <v>681</v>
      </c>
      <c r="SK1" s="115" t="s">
        <v>682</v>
      </c>
      <c r="SL1" s="115" t="s">
        <v>683</v>
      </c>
      <c r="SM1" s="115" t="s">
        <v>684</v>
      </c>
      <c r="SN1" s="115" t="s">
        <v>685</v>
      </c>
      <c r="SO1" s="115" t="s">
        <v>686</v>
      </c>
      <c r="SP1" s="115" t="s">
        <v>687</v>
      </c>
      <c r="SQ1" s="115" t="s">
        <v>688</v>
      </c>
      <c r="SR1" s="115" t="s">
        <v>689</v>
      </c>
      <c r="SS1" s="115" t="s">
        <v>690</v>
      </c>
      <c r="ST1" s="115" t="s">
        <v>691</v>
      </c>
      <c r="SU1" s="115" t="s">
        <v>692</v>
      </c>
      <c r="SV1" s="115" t="s">
        <v>221</v>
      </c>
      <c r="SW1" s="115" t="s">
        <v>222</v>
      </c>
      <c r="SX1" s="115" t="s">
        <v>223</v>
      </c>
      <c r="SY1" s="115" t="s">
        <v>224</v>
      </c>
      <c r="SZ1" s="115" t="s">
        <v>225</v>
      </c>
      <c r="TA1" s="115" t="s">
        <v>226</v>
      </c>
      <c r="TB1" s="115" t="s">
        <v>227</v>
      </c>
      <c r="TC1" s="115" t="s">
        <v>228</v>
      </c>
      <c r="TD1" s="115" t="s">
        <v>229</v>
      </c>
      <c r="TE1" s="115" t="s">
        <v>230</v>
      </c>
      <c r="TF1" s="115" t="s">
        <v>231</v>
      </c>
      <c r="TG1" s="115" t="s">
        <v>232</v>
      </c>
      <c r="TH1" s="115" t="s">
        <v>233</v>
      </c>
      <c r="TI1" s="115" t="s">
        <v>234</v>
      </c>
      <c r="TJ1" s="115" t="s">
        <v>235</v>
      </c>
      <c r="TK1" s="115" t="s">
        <v>236</v>
      </c>
      <c r="TL1" s="115" t="s">
        <v>237</v>
      </c>
      <c r="TM1" s="115" t="s">
        <v>238</v>
      </c>
      <c r="TN1" s="115" t="s">
        <v>239</v>
      </c>
      <c r="TO1" s="115" t="s">
        <v>240</v>
      </c>
      <c r="TP1" s="115" t="s">
        <v>241</v>
      </c>
      <c r="TQ1" s="115" t="s">
        <v>242</v>
      </c>
      <c r="TR1" s="115" t="s">
        <v>243</v>
      </c>
      <c r="TS1" s="115" t="s">
        <v>244</v>
      </c>
      <c r="TT1" s="115" t="s">
        <v>245</v>
      </c>
      <c r="TU1" s="115" t="s">
        <v>246</v>
      </c>
      <c r="TV1" s="115" t="s">
        <v>247</v>
      </c>
      <c r="TW1" s="115" t="s">
        <v>248</v>
      </c>
      <c r="TX1" s="115" t="s">
        <v>693</v>
      </c>
      <c r="TY1" s="115" t="s">
        <v>694</v>
      </c>
      <c r="TZ1" s="115" t="s">
        <v>695</v>
      </c>
      <c r="UA1" s="115" t="s">
        <v>696</v>
      </c>
      <c r="UB1" s="115" t="s">
        <v>697</v>
      </c>
      <c r="UC1" s="115" t="s">
        <v>698</v>
      </c>
      <c r="UD1" s="115" t="s">
        <v>699</v>
      </c>
      <c r="UE1" s="115" t="s">
        <v>249</v>
      </c>
      <c r="UF1" s="115" t="s">
        <v>250</v>
      </c>
      <c r="UG1" s="115" t="s">
        <v>251</v>
      </c>
      <c r="UH1" s="115" t="s">
        <v>252</v>
      </c>
      <c r="UI1" s="115" t="s">
        <v>253</v>
      </c>
      <c r="UJ1" s="115" t="s">
        <v>254</v>
      </c>
      <c r="UK1" s="115" t="s">
        <v>255</v>
      </c>
      <c r="UL1" s="115" t="s">
        <v>700</v>
      </c>
      <c r="UM1" s="115" t="s">
        <v>701</v>
      </c>
      <c r="UN1" s="115" t="s">
        <v>702</v>
      </c>
      <c r="UO1" s="115" t="s">
        <v>703</v>
      </c>
      <c r="UP1" s="115" t="s">
        <v>704</v>
      </c>
      <c r="UQ1" s="115" t="s">
        <v>705</v>
      </c>
      <c r="UR1" s="115" t="s">
        <v>706</v>
      </c>
      <c r="US1" s="115" t="s">
        <v>707</v>
      </c>
      <c r="UT1" s="115" t="s">
        <v>708</v>
      </c>
      <c r="UU1" s="115" t="s">
        <v>709</v>
      </c>
      <c r="UV1" s="115" t="s">
        <v>710</v>
      </c>
      <c r="UW1" s="115" t="s">
        <v>711</v>
      </c>
      <c r="UX1" s="115" t="s">
        <v>712</v>
      </c>
      <c r="UY1" s="115" t="s">
        <v>713</v>
      </c>
      <c r="UZ1" s="115" t="s">
        <v>714</v>
      </c>
      <c r="VA1" s="115" t="s">
        <v>715</v>
      </c>
      <c r="VB1" s="115" t="s">
        <v>716</v>
      </c>
      <c r="VC1" s="115" t="s">
        <v>717</v>
      </c>
      <c r="VD1" s="115" t="s">
        <v>718</v>
      </c>
      <c r="VE1" s="115" t="s">
        <v>719</v>
      </c>
      <c r="VF1" s="115" t="s">
        <v>720</v>
      </c>
      <c r="VG1" s="115" t="s">
        <v>722</v>
      </c>
      <c r="VH1" s="115" t="s">
        <v>723</v>
      </c>
      <c r="VI1" s="115" t="s">
        <v>724</v>
      </c>
      <c r="VJ1" s="115" t="s">
        <v>725</v>
      </c>
      <c r="VK1" s="115" t="s">
        <v>726</v>
      </c>
      <c r="VL1" s="115" t="s">
        <v>727</v>
      </c>
      <c r="VM1" s="115" t="s">
        <v>728</v>
      </c>
      <c r="VN1" s="115" t="s">
        <v>1011</v>
      </c>
      <c r="VO1" s="115" t="s">
        <v>1011</v>
      </c>
      <c r="VP1" s="115" t="s">
        <v>1011</v>
      </c>
      <c r="VQ1" s="115" t="s">
        <v>1011</v>
      </c>
      <c r="VR1" s="115" t="s">
        <v>1011</v>
      </c>
      <c r="VS1" s="115" t="s">
        <v>1011</v>
      </c>
      <c r="VT1" s="115" t="s">
        <v>1011</v>
      </c>
      <c r="VU1" s="115" t="s">
        <v>1011</v>
      </c>
      <c r="VV1" s="115" t="s">
        <v>1011</v>
      </c>
      <c r="VW1" s="115" t="s">
        <v>1011</v>
      </c>
      <c r="VX1" s="115" t="s">
        <v>1011</v>
      </c>
      <c r="VY1" s="115" t="s">
        <v>1011</v>
      </c>
      <c r="VZ1" s="115" t="s">
        <v>1011</v>
      </c>
      <c r="WA1" s="115" t="s">
        <v>1011</v>
      </c>
      <c r="WB1" s="115" t="s">
        <v>1011</v>
      </c>
      <c r="WC1" s="115" t="s">
        <v>1011</v>
      </c>
      <c r="WD1" s="115" t="s">
        <v>1011</v>
      </c>
      <c r="WE1" s="115" t="s">
        <v>1011</v>
      </c>
      <c r="WF1" s="115" t="s">
        <v>1011</v>
      </c>
      <c r="WG1" s="115" t="s">
        <v>1011</v>
      </c>
      <c r="WH1" s="115" t="s">
        <v>1011</v>
      </c>
      <c r="WI1" s="115" t="s">
        <v>1011</v>
      </c>
      <c r="WJ1" s="115" t="s">
        <v>1011</v>
      </c>
      <c r="WK1" s="115" t="s">
        <v>1011</v>
      </c>
      <c r="WL1" s="115" t="s">
        <v>1011</v>
      </c>
      <c r="WM1" s="115" t="s">
        <v>1011</v>
      </c>
      <c r="WN1" s="115" t="s">
        <v>1011</v>
      </c>
      <c r="WO1" s="115" t="s">
        <v>1011</v>
      </c>
      <c r="WP1" s="115" t="s">
        <v>1011</v>
      </c>
      <c r="WQ1" s="115" t="s">
        <v>1011</v>
      </c>
      <c r="WR1" s="115" t="s">
        <v>1011</v>
      </c>
      <c r="WS1" s="115" t="s">
        <v>1011</v>
      </c>
      <c r="WT1" s="115" t="s">
        <v>1011</v>
      </c>
      <c r="WU1" s="115" t="s">
        <v>1011</v>
      </c>
      <c r="WV1" s="115" t="s">
        <v>1011</v>
      </c>
      <c r="WW1" s="115" t="s">
        <v>1011</v>
      </c>
      <c r="WX1" s="115" t="s">
        <v>1011</v>
      </c>
      <c r="WY1" s="115" t="s">
        <v>1011</v>
      </c>
      <c r="WZ1" s="115" t="s">
        <v>1011</v>
      </c>
      <c r="XA1" s="115" t="s">
        <v>1011</v>
      </c>
      <c r="XB1" s="115" t="s">
        <v>1011</v>
      </c>
      <c r="XC1" s="115" t="s">
        <v>1011</v>
      </c>
      <c r="XD1" s="115" t="s">
        <v>729</v>
      </c>
      <c r="XE1" s="115" t="s">
        <v>730</v>
      </c>
      <c r="XF1" s="115" t="s">
        <v>731</v>
      </c>
      <c r="XG1" s="115" t="s">
        <v>732</v>
      </c>
      <c r="XH1" s="115" t="s">
        <v>733</v>
      </c>
      <c r="XI1" s="115" t="s">
        <v>734</v>
      </c>
      <c r="XJ1" s="115" t="s">
        <v>735</v>
      </c>
      <c r="XK1" s="115" t="s">
        <v>736</v>
      </c>
      <c r="XL1" s="115" t="s">
        <v>737</v>
      </c>
      <c r="XM1" s="115" t="s">
        <v>738</v>
      </c>
      <c r="XN1" s="115" t="s">
        <v>739</v>
      </c>
      <c r="XO1" s="115" t="s">
        <v>740</v>
      </c>
      <c r="XP1" s="115" t="s">
        <v>741</v>
      </c>
      <c r="XQ1" s="115" t="s">
        <v>742</v>
      </c>
      <c r="XR1" s="115" t="s">
        <v>743</v>
      </c>
      <c r="XS1" s="115" t="s">
        <v>744</v>
      </c>
      <c r="XT1" s="115" t="s">
        <v>745</v>
      </c>
      <c r="XU1" s="115" t="s">
        <v>746</v>
      </c>
      <c r="XV1" s="115" t="s">
        <v>747</v>
      </c>
      <c r="XW1" s="115" t="s">
        <v>748</v>
      </c>
      <c r="XX1" s="115" t="s">
        <v>749</v>
      </c>
      <c r="XY1" s="115" t="s">
        <v>750</v>
      </c>
      <c r="XZ1" s="115" t="s">
        <v>751</v>
      </c>
      <c r="YA1" s="115" t="s">
        <v>752</v>
      </c>
      <c r="YB1" s="115" t="s">
        <v>753</v>
      </c>
      <c r="YC1" s="115" t="s">
        <v>754</v>
      </c>
      <c r="YD1" s="115" t="s">
        <v>755</v>
      </c>
      <c r="YE1" s="115" t="s">
        <v>756</v>
      </c>
      <c r="YF1" s="115" t="s">
        <v>539</v>
      </c>
      <c r="YG1" s="115" t="s">
        <v>540</v>
      </c>
      <c r="YH1" s="115" t="s">
        <v>541</v>
      </c>
      <c r="YI1" s="115" t="s">
        <v>542</v>
      </c>
      <c r="YJ1" s="115" t="s">
        <v>543</v>
      </c>
      <c r="YK1" s="115" t="s">
        <v>544</v>
      </c>
      <c r="YL1" s="115" t="s">
        <v>545</v>
      </c>
      <c r="YM1" s="115" t="s">
        <v>546</v>
      </c>
      <c r="YN1" s="115" t="s">
        <v>547</v>
      </c>
      <c r="YO1" s="115" t="s">
        <v>548</v>
      </c>
      <c r="YP1" s="115" t="s">
        <v>549</v>
      </c>
      <c r="YQ1" s="115" t="s">
        <v>550</v>
      </c>
      <c r="YR1" s="115" t="s">
        <v>551</v>
      </c>
      <c r="YS1" s="115" t="s">
        <v>552</v>
      </c>
      <c r="YT1" s="115" t="s">
        <v>874</v>
      </c>
      <c r="YU1" s="115" t="s">
        <v>875</v>
      </c>
      <c r="YV1" s="115" t="s">
        <v>876</v>
      </c>
      <c r="YW1" s="115" t="s">
        <v>877</v>
      </c>
      <c r="YX1" s="115" t="s">
        <v>878</v>
      </c>
      <c r="YY1" s="115" t="s">
        <v>879</v>
      </c>
      <c r="YZ1" s="115" t="s">
        <v>880</v>
      </c>
      <c r="ZA1" s="115" t="s">
        <v>881</v>
      </c>
      <c r="ZB1" s="115" t="s">
        <v>882</v>
      </c>
      <c r="ZC1" s="115" t="s">
        <v>883</v>
      </c>
      <c r="ZD1" s="115" t="s">
        <v>884</v>
      </c>
      <c r="ZE1" s="115" t="s">
        <v>885</v>
      </c>
      <c r="ZF1" s="115" t="s">
        <v>886</v>
      </c>
      <c r="ZG1" s="115" t="s">
        <v>887</v>
      </c>
      <c r="ZH1" s="115" t="s">
        <v>757</v>
      </c>
      <c r="ZI1" s="115" t="s">
        <v>758</v>
      </c>
      <c r="ZJ1" s="115" t="s">
        <v>759</v>
      </c>
      <c r="ZK1" s="115" t="s">
        <v>760</v>
      </c>
      <c r="ZL1" s="115" t="s">
        <v>761</v>
      </c>
      <c r="ZM1" s="115" t="s">
        <v>762</v>
      </c>
      <c r="ZN1" s="115" t="s">
        <v>763</v>
      </c>
      <c r="ZO1" s="115" t="s">
        <v>764</v>
      </c>
      <c r="ZP1" s="115" t="s">
        <v>765</v>
      </c>
      <c r="ZQ1" s="115" t="s">
        <v>766</v>
      </c>
      <c r="ZR1" s="115" t="s">
        <v>767</v>
      </c>
      <c r="ZS1" s="115" t="s">
        <v>768</v>
      </c>
      <c r="ZT1" s="115" t="s">
        <v>769</v>
      </c>
      <c r="ZU1" s="115" t="s">
        <v>770</v>
      </c>
      <c r="ZV1" s="115" t="s">
        <v>771</v>
      </c>
      <c r="ZW1" s="115" t="s">
        <v>772</v>
      </c>
      <c r="ZX1" s="115" t="s">
        <v>773</v>
      </c>
      <c r="ZY1" s="115" t="s">
        <v>774</v>
      </c>
      <c r="ZZ1" s="115" t="s">
        <v>775</v>
      </c>
      <c r="AAA1" s="115" t="s">
        <v>776</v>
      </c>
      <c r="AAB1" s="115" t="s">
        <v>777</v>
      </c>
      <c r="AAC1" s="115" t="s">
        <v>778</v>
      </c>
      <c r="AAD1" s="115" t="s">
        <v>779</v>
      </c>
      <c r="AAE1" s="115" t="s">
        <v>780</v>
      </c>
      <c r="AAF1" s="115" t="s">
        <v>781</v>
      </c>
      <c r="AAG1" s="115" t="s">
        <v>782</v>
      </c>
      <c r="AAH1" s="115" t="s">
        <v>783</v>
      </c>
      <c r="AAI1" s="115" t="s">
        <v>784</v>
      </c>
      <c r="AAJ1" s="115" t="s">
        <v>785</v>
      </c>
      <c r="AAK1" s="115" t="s">
        <v>786</v>
      </c>
      <c r="AAL1" s="115" t="s">
        <v>787</v>
      </c>
      <c r="AAM1" s="115" t="s">
        <v>788</v>
      </c>
      <c r="AAN1" s="115" t="s">
        <v>789</v>
      </c>
      <c r="AAO1" s="115" t="s">
        <v>790</v>
      </c>
      <c r="AAP1" s="115" t="s">
        <v>791</v>
      </c>
      <c r="AAQ1" s="115" t="s">
        <v>792</v>
      </c>
      <c r="AAR1" s="115" t="s">
        <v>793</v>
      </c>
      <c r="AAS1" s="115" t="s">
        <v>794</v>
      </c>
      <c r="AAT1" s="115" t="s">
        <v>795</v>
      </c>
      <c r="AAU1" s="115" t="s">
        <v>796</v>
      </c>
      <c r="AAV1" s="115" t="s">
        <v>797</v>
      </c>
      <c r="AAW1" s="115" t="s">
        <v>798</v>
      </c>
      <c r="AAX1" s="115" t="s">
        <v>806</v>
      </c>
      <c r="AAY1" s="115" t="s">
        <v>807</v>
      </c>
      <c r="AAZ1" s="115" t="s">
        <v>808</v>
      </c>
      <c r="ABA1" s="115" t="s">
        <v>809</v>
      </c>
      <c r="ABB1" s="115" t="s">
        <v>810</v>
      </c>
      <c r="ABC1" s="115" t="s">
        <v>811</v>
      </c>
      <c r="ABD1" s="115" t="s">
        <v>812</v>
      </c>
      <c r="ABE1" s="115" t="s">
        <v>799</v>
      </c>
      <c r="ABF1" s="115" t="s">
        <v>800</v>
      </c>
      <c r="ABG1" s="115" t="s">
        <v>801</v>
      </c>
      <c r="ABH1" s="115" t="s">
        <v>802</v>
      </c>
      <c r="ABI1" s="115" t="s">
        <v>803</v>
      </c>
      <c r="ABJ1" s="115" t="s">
        <v>804</v>
      </c>
      <c r="ABK1" s="115" t="s">
        <v>805</v>
      </c>
      <c r="ABL1" s="115" t="s">
        <v>813</v>
      </c>
      <c r="ABM1" s="115" t="s">
        <v>814</v>
      </c>
      <c r="ABN1" s="115" t="s">
        <v>815</v>
      </c>
      <c r="ABO1" s="115" t="s">
        <v>816</v>
      </c>
      <c r="ABP1" s="115" t="s">
        <v>817</v>
      </c>
      <c r="ABQ1" s="115" t="s">
        <v>818</v>
      </c>
      <c r="ABR1" s="115" t="s">
        <v>819</v>
      </c>
      <c r="ABS1" s="115" t="s">
        <v>820</v>
      </c>
      <c r="ABT1" s="115" t="s">
        <v>821</v>
      </c>
      <c r="ABU1" s="115" t="s">
        <v>822</v>
      </c>
      <c r="ABV1" s="115" t="s">
        <v>823</v>
      </c>
      <c r="ABW1" s="115" t="s">
        <v>824</v>
      </c>
      <c r="ABX1" s="115" t="s">
        <v>825</v>
      </c>
      <c r="ABY1" s="115" t="s">
        <v>826</v>
      </c>
      <c r="ABZ1" s="115" t="s">
        <v>827</v>
      </c>
      <c r="ACA1" s="115" t="s">
        <v>828</v>
      </c>
      <c r="ACB1" s="115" t="s">
        <v>829</v>
      </c>
      <c r="ACC1" s="115" t="s">
        <v>830</v>
      </c>
      <c r="ACD1" s="115" t="s">
        <v>831</v>
      </c>
      <c r="ACE1" s="115" t="s">
        <v>832</v>
      </c>
      <c r="ACF1" s="115" t="s">
        <v>833</v>
      </c>
      <c r="ACG1" s="115" t="s">
        <v>834</v>
      </c>
      <c r="ACH1" s="115" t="s">
        <v>835</v>
      </c>
      <c r="ACI1" s="115" t="s">
        <v>836</v>
      </c>
      <c r="ACJ1" s="115" t="s">
        <v>837</v>
      </c>
      <c r="ACK1" s="115" t="s">
        <v>838</v>
      </c>
      <c r="ACL1" s="115" t="s">
        <v>839</v>
      </c>
      <c r="ACM1" s="115" t="s">
        <v>840</v>
      </c>
      <c r="ACN1" s="115" t="s">
        <v>841</v>
      </c>
      <c r="ACO1" s="115" t="s">
        <v>842</v>
      </c>
      <c r="ACP1" s="115" t="s">
        <v>843</v>
      </c>
      <c r="ACQ1" s="115" t="s">
        <v>844</v>
      </c>
      <c r="ACR1" s="115" t="s">
        <v>845</v>
      </c>
      <c r="ACS1" s="115" t="s">
        <v>846</v>
      </c>
      <c r="ACT1" s="115" t="s">
        <v>847</v>
      </c>
      <c r="ACU1" s="115" t="s">
        <v>848</v>
      </c>
      <c r="ACV1" s="115" t="s">
        <v>849</v>
      </c>
      <c r="ACW1" s="115" t="s">
        <v>850</v>
      </c>
      <c r="ACX1" s="115" t="s">
        <v>851</v>
      </c>
      <c r="ACY1" s="115" t="s">
        <v>852</v>
      </c>
      <c r="ACZ1" s="115" t="s">
        <v>853</v>
      </c>
      <c r="ADA1" s="115" t="s">
        <v>854</v>
      </c>
      <c r="ADB1" s="115" t="s">
        <v>256</v>
      </c>
      <c r="ADC1" s="115" t="s">
        <v>257</v>
      </c>
      <c r="ADD1" s="115" t="s">
        <v>258</v>
      </c>
      <c r="ADE1" s="115" t="s">
        <v>259</v>
      </c>
      <c r="ADF1" s="115" t="s">
        <v>260</v>
      </c>
      <c r="ADG1" s="115" t="s">
        <v>261</v>
      </c>
      <c r="ADH1" s="115" t="s">
        <v>262</v>
      </c>
      <c r="ADI1" s="115" t="s">
        <v>263</v>
      </c>
      <c r="ADJ1" s="115" t="s">
        <v>264</v>
      </c>
      <c r="ADK1" s="115" t="s">
        <v>265</v>
      </c>
      <c r="ADL1" s="115" t="s">
        <v>266</v>
      </c>
      <c r="ADM1" s="115" t="s">
        <v>267</v>
      </c>
      <c r="ADN1" s="115" t="s">
        <v>268</v>
      </c>
      <c r="ADO1" s="115" t="s">
        <v>269</v>
      </c>
      <c r="ADP1" s="115" t="s">
        <v>270</v>
      </c>
      <c r="ADQ1" s="115" t="s">
        <v>271</v>
      </c>
      <c r="ADR1" s="115" t="s">
        <v>272</v>
      </c>
      <c r="ADS1" s="115" t="s">
        <v>273</v>
      </c>
      <c r="ADT1" s="115" t="s">
        <v>274</v>
      </c>
      <c r="ADU1" s="115" t="s">
        <v>275</v>
      </c>
      <c r="ADV1" s="115" t="s">
        <v>276</v>
      </c>
      <c r="ADW1" s="115" t="s">
        <v>277</v>
      </c>
      <c r="ADX1" s="115" t="s">
        <v>278</v>
      </c>
      <c r="ADY1" s="115" t="s">
        <v>279</v>
      </c>
      <c r="ADZ1" s="115" t="s">
        <v>280</v>
      </c>
      <c r="AEA1" s="115" t="s">
        <v>281</v>
      </c>
      <c r="AEB1" s="115" t="s">
        <v>282</v>
      </c>
      <c r="AEC1" s="115" t="s">
        <v>283</v>
      </c>
      <c r="AED1" s="115" t="s">
        <v>1004</v>
      </c>
      <c r="AEE1" s="115" t="s">
        <v>1015</v>
      </c>
      <c r="AEF1" s="115" t="s">
        <v>1016</v>
      </c>
      <c r="AEG1" s="115" t="s">
        <v>1014</v>
      </c>
      <c r="AEH1" s="115" t="s">
        <v>1017</v>
      </c>
      <c r="AEI1" s="115" t="s">
        <v>1033</v>
      </c>
      <c r="AEJ1" s="115" t="s">
        <v>1034</v>
      </c>
      <c r="AEK1" s="115" t="s">
        <v>1035</v>
      </c>
      <c r="AEL1" s="115" t="s">
        <v>1036</v>
      </c>
      <c r="AEM1" s="115" t="s">
        <v>1037</v>
      </c>
      <c r="AEN1" s="115" t="s">
        <v>1038</v>
      </c>
      <c r="AEO1" s="115" t="s">
        <v>1039</v>
      </c>
      <c r="AEP1" s="115" t="s">
        <v>1040</v>
      </c>
      <c r="AEQ1" s="115" t="s">
        <v>1041</v>
      </c>
      <c r="AER1" s="115" t="s">
        <v>1042</v>
      </c>
      <c r="AES1" s="115" t="s">
        <v>1043</v>
      </c>
      <c r="AET1" s="115" t="s">
        <v>1044</v>
      </c>
      <c r="AEU1" s="115" t="s">
        <v>1045</v>
      </c>
      <c r="AEV1" s="115" t="s">
        <v>1046</v>
      </c>
      <c r="AEW1" s="115" t="s">
        <v>1047</v>
      </c>
      <c r="AEX1" s="115" t="s">
        <v>1048</v>
      </c>
      <c r="AEY1" s="115" t="s">
        <v>1049</v>
      </c>
      <c r="AEZ1" s="115" t="s">
        <v>1050</v>
      </c>
      <c r="AFA1" s="115" t="s">
        <v>1051</v>
      </c>
      <c r="AFB1" s="115" t="s">
        <v>1052</v>
      </c>
      <c r="AFC1" s="115" t="s">
        <v>1053</v>
      </c>
      <c r="AFD1" s="115" t="s">
        <v>1054</v>
      </c>
      <c r="AFE1" s="115" t="s">
        <v>1055</v>
      </c>
      <c r="AFF1" s="115" t="s">
        <v>1056</v>
      </c>
      <c r="AFG1" s="115" t="s">
        <v>1057</v>
      </c>
      <c r="AFH1" s="115" t="s">
        <v>1058</v>
      </c>
      <c r="AFI1" s="115" t="s">
        <v>1059</v>
      </c>
      <c r="AFJ1" s="115" t="s">
        <v>1060</v>
      </c>
      <c r="AFK1" s="115" t="s">
        <v>1061</v>
      </c>
      <c r="AFL1" s="115" t="s">
        <v>1062</v>
      </c>
      <c r="AFM1" s="115" t="s">
        <v>1063</v>
      </c>
      <c r="AFN1" s="115" t="s">
        <v>1064</v>
      </c>
      <c r="AFO1" s="115" t="s">
        <v>1065</v>
      </c>
      <c r="AFP1" s="115" t="s">
        <v>1066</v>
      </c>
      <c r="AFQ1" s="115" t="s">
        <v>1067</v>
      </c>
      <c r="AFR1" s="115" t="s">
        <v>1068</v>
      </c>
      <c r="AFS1" s="115" t="s">
        <v>1069</v>
      </c>
      <c r="AFT1" s="115" t="s">
        <v>1070</v>
      </c>
      <c r="AFU1" s="115" t="s">
        <v>1071</v>
      </c>
      <c r="AFV1" s="115" t="s">
        <v>1072</v>
      </c>
      <c r="AFW1" s="115" t="s">
        <v>1073</v>
      </c>
      <c r="AFX1" s="115" t="s">
        <v>1074</v>
      </c>
      <c r="AFY1" s="115" t="s">
        <v>1080</v>
      </c>
      <c r="AFZ1" s="115" t="s">
        <v>1081</v>
      </c>
      <c r="AGA1" s="119"/>
    </row>
    <row r="2" spans="1:859" s="119" customFormat="1" ht="69" customHeight="1" x14ac:dyDescent="0.25">
      <c r="A2" s="116" t="str">
        <f>IF('Allgemeine Angaben'!M4="","",'Allgemeine Angaben'!M4)</f>
        <v/>
      </c>
      <c r="B2" s="116" t="str">
        <f>IF('Allgemeine Angaben'!E6="","",'Allgemeine Angaben'!E6)</f>
        <v/>
      </c>
      <c r="C2" s="116" t="str">
        <f>IF('Allgemeine Angaben'!L10="","",'Allgemeine Angaben'!L10)</f>
        <v/>
      </c>
      <c r="D2" s="117" t="str">
        <f>IF('Allgemeine Angaben'!L11="","",'Allgemeine Angaben'!L11)</f>
        <v/>
      </c>
      <c r="E2" s="116" t="str">
        <f>IF('Allgemeine Angaben'!L8="","",'Allgemeine Angaben'!L8)</f>
        <v/>
      </c>
      <c r="F2" s="116" t="str">
        <f>IF('Allgemeine Angaben'!L12="","",'Allgemeine Angaben'!L12)</f>
        <v/>
      </c>
      <c r="G2" s="118" t="str">
        <f>IF('Allgemeine Angaben'!L13="","",'Allgemeine Angaben'!L13)</f>
        <v/>
      </c>
      <c r="H2" s="118" t="str">
        <f>IF('Allgemeine Angaben'!L15="","",'Allgemeine Angaben'!L15)</f>
        <v/>
      </c>
      <c r="I2" s="118" t="str">
        <f>IF('Allgemeine Angaben'!L16="","",'Allgemeine Angaben'!L16)</f>
        <v/>
      </c>
      <c r="J2" s="116">
        <f>COUNTIF('Allgemeine Angaben'!G19:G43,"SHO")</f>
        <v>0</v>
      </c>
      <c r="K2" s="116">
        <f>COUNTIF('Allgemeine Angaben'!G19:G43,"HO")</f>
        <v>0</v>
      </c>
      <c r="L2" s="118" t="str">
        <f>IF('Allgemeine Angaben'!L46="","",'Allgemeine Angaben'!L46)</f>
        <v>nein</v>
      </c>
      <c r="M2" s="116">
        <f>COUNTA('Allgemeine Angaben'!F50:M50)</f>
        <v>0</v>
      </c>
      <c r="N2" s="117" t="str">
        <f>IF('Allgemeine Angaben'!L82="","",'Allgemeine Angaben'!L82)</f>
        <v/>
      </c>
      <c r="O2" s="117" t="str">
        <f>IF('Allgemeine Angaben'!L83="","",'Allgemeine Angaben'!L83)</f>
        <v/>
      </c>
      <c r="P2" s="117" t="str">
        <f>IF('Allgemeine Angaben'!L84="","",'Allgemeine Angaben'!L84)</f>
        <v/>
      </c>
      <c r="Q2" s="118" t="str">
        <f>IF('Allgemeine Angaben'!M88="","",'Allgemeine Angaben'!M88)</f>
        <v/>
      </c>
      <c r="R2" s="118">
        <f>IF(Zusammenfassung!F6="","",Zusammenfassung!F6)</f>
        <v>0</v>
      </c>
      <c r="S2" s="118">
        <f>IF(Zusammenfassung!F8="","",Zusammenfassung!F8)</f>
        <v>0</v>
      </c>
      <c r="T2" s="118">
        <f>IF(Zusammenfassung!F39="","",Zusammenfassung!F39)</f>
        <v>0</v>
      </c>
      <c r="U2" s="118">
        <f>IF(Zusammenfassung!G39="","",Zusammenfassung!G39)</f>
        <v>0</v>
      </c>
      <c r="V2" s="118">
        <f>IF(Zusammenfassung!H39="","",Zusammenfassung!H39)</f>
        <v>0</v>
      </c>
      <c r="W2" s="118" t="str">
        <f>IF('2.2.3 Fallzahlen'!AE10="","",'2.2.3 Fallzahlen'!AE10)</f>
        <v/>
      </c>
      <c r="X2" s="118">
        <f>IF(Zusammenfassung!D42="","",Zusammenfassung!D42)</f>
        <v>0</v>
      </c>
      <c r="Y2" s="118">
        <f>IF(Zusammenfassung!I39="","",Zusammenfassung!I39)</f>
        <v>0</v>
      </c>
      <c r="Z2" s="118">
        <f>IF(Zusammenfassung!J39="","",Zusammenfassung!J39)</f>
        <v>0</v>
      </c>
      <c r="AA2" s="118">
        <f>IF(Zusammenfassung!K39="","",Zusammenfassung!K39)</f>
        <v>0</v>
      </c>
      <c r="AB2" s="118" t="str">
        <f>IF('2.2.3 Fallzahlen'!AE12="","",'2.2.3 Fallzahlen'!AE12)</f>
        <v/>
      </c>
      <c r="AC2" s="118">
        <f>IF(Zusammenfassung!D45="","",Zusammenfassung!D45)</f>
        <v>0</v>
      </c>
      <c r="AD2" s="118">
        <f>IF(Zusammenfassung!F49="","",Zusammenfassung!F49)</f>
        <v>0</v>
      </c>
      <c r="AE2" s="118">
        <f>IF(Zusammenfassung!G49="","",Zusammenfassung!G49)</f>
        <v>0</v>
      </c>
      <c r="AF2" s="118">
        <f>IF(Zusammenfassung!H49="","",Zusammenfassung!H49)</f>
        <v>0</v>
      </c>
      <c r="AG2" s="118" t="str">
        <f>IF('2.2.3 Fallzahlen'!AE14="","",'2.2.3 Fallzahlen'!AE14)</f>
        <v/>
      </c>
      <c r="AH2" s="118">
        <f>IF(Zusammenfassung!I49="","",Zusammenfassung!I49)</f>
        <v>0</v>
      </c>
      <c r="AI2" s="118">
        <f>IF(Zusammenfassung!J49="","",Zusammenfassung!J49)</f>
        <v>0</v>
      </c>
      <c r="AJ2" s="118">
        <f>IF(Zusammenfassung!K49="","",Zusammenfassung!K49)</f>
        <v>0</v>
      </c>
      <c r="AK2" s="118" t="str">
        <f>IF('2.2.3 Fallzahlen'!AE16="","",'2.2.3 Fallzahlen'!AE16)</f>
        <v/>
      </c>
      <c r="AL2" s="118">
        <f>IF(Zusammenfassung!F52="","",Zusammenfassung!F52)</f>
        <v>0</v>
      </c>
      <c r="AM2" s="118">
        <f>IF(Zusammenfassung!I52="","",Zusammenfassung!I52)</f>
        <v>0</v>
      </c>
      <c r="AN2" s="118">
        <f>IF(Zusammenfassung!F56="","",Zusammenfassung!F56)</f>
        <v>0</v>
      </c>
      <c r="AO2" s="118">
        <f>IF(Zusammenfassung!G56="","",Zusammenfassung!G56)</f>
        <v>0</v>
      </c>
      <c r="AP2" s="118">
        <f>IF(Zusammenfassung!H56="","",Zusammenfassung!H56)</f>
        <v>0</v>
      </c>
      <c r="AQ2" s="118" t="str">
        <f>IF('2.2.3 Fallzahlen'!AE63="","",'2.2.3 Fallzahlen'!AE63)</f>
        <v/>
      </c>
      <c r="AR2" s="118">
        <f>IF(Zusammenfassung!D59="","",Zusammenfassung!D59)</f>
        <v>0</v>
      </c>
      <c r="AS2" s="118">
        <f>IF(Zusammenfassung!I56="","",Zusammenfassung!I56)</f>
        <v>0</v>
      </c>
      <c r="AT2" s="118">
        <f>IF(Zusammenfassung!J56="","",Zusammenfassung!J56)</f>
        <v>0</v>
      </c>
      <c r="AU2" s="118">
        <f>IF(Zusammenfassung!K56="","",Zusammenfassung!K56)</f>
        <v>0</v>
      </c>
      <c r="AV2" s="118" t="str">
        <f>IF('2.2.3 Fallzahlen'!AE65="","",'2.2.3 Fallzahlen'!AE65)</f>
        <v/>
      </c>
      <c r="AW2" s="118">
        <f>IF(Zusammenfassung!D62="","",Zusammenfassung!D62)</f>
        <v>0</v>
      </c>
      <c r="AX2" s="118">
        <f>IF(Zusammenfassung!F66="","",Zusammenfassung!F66)</f>
        <v>0</v>
      </c>
      <c r="AY2" s="118">
        <f>IF(Zusammenfassung!G66="","",Zusammenfassung!G66)</f>
        <v>0</v>
      </c>
      <c r="AZ2" s="118">
        <f>IF(Zusammenfassung!H66="","",Zusammenfassung!H66)</f>
        <v>0</v>
      </c>
      <c r="BA2" s="118" t="str">
        <f>IF('2.2.3 Fallzahlen'!AE72="","",'2.2.3 Fallzahlen'!AE72)</f>
        <v/>
      </c>
      <c r="BB2" s="118">
        <f>IF(Zusammenfassung!I66="","",Zusammenfassung!I66)</f>
        <v>0</v>
      </c>
      <c r="BC2" s="118">
        <f>IF(Zusammenfassung!J66="","",Zusammenfassung!J66)</f>
        <v>0</v>
      </c>
      <c r="BD2" s="118">
        <f>IF(Zusammenfassung!K66="","",Zusammenfassung!K66)</f>
        <v>0</v>
      </c>
      <c r="BE2" s="118" t="str">
        <f>IF('2.2.3 Fallzahlen'!AE74="","",'2.2.3 Fallzahlen'!AE74)</f>
        <v/>
      </c>
      <c r="BF2" s="118">
        <f>IF(Zusammenfassung!F70="","",Zusammenfassung!F70)</f>
        <v>0</v>
      </c>
      <c r="BG2" s="118">
        <f>IF(Zusammenfassung!G70="","",Zusammenfassung!G70)</f>
        <v>0</v>
      </c>
      <c r="BH2" s="118">
        <f>IF(Zusammenfassung!H70="","",Zusammenfassung!H70)</f>
        <v>0</v>
      </c>
      <c r="BI2" s="118" t="str">
        <f>IF('2.2.3 Fallzahlen'!AE76="","",'2.2.3 Fallzahlen'!AE76)</f>
        <v/>
      </c>
      <c r="BJ2" s="118">
        <f>IF(Zusammenfassung!I70="","",Zusammenfassung!I70)</f>
        <v>0</v>
      </c>
      <c r="BK2" s="118">
        <f>IF(Zusammenfassung!J70="","",Zusammenfassung!J70)</f>
        <v>0</v>
      </c>
      <c r="BL2" s="118">
        <f>IF(Zusammenfassung!K70="","",Zusammenfassung!K70)</f>
        <v>0</v>
      </c>
      <c r="BM2" s="118" t="str">
        <f>IF('2.2.3 Fallzahlen'!AE78="","",'2.2.3 Fallzahlen'!AE78)</f>
        <v/>
      </c>
      <c r="BN2" s="118">
        <f>IF('2.2.3 Fallzahlen'!AD26="","",'2.2.3 Fallzahlen'!AD26)</f>
        <v>0</v>
      </c>
      <c r="BO2" s="118">
        <f>IF('2.2.3 Fallzahlen'!AD27="","",'2.2.3 Fallzahlen'!AD27)</f>
        <v>0</v>
      </c>
      <c r="BP2" s="118" t="str">
        <f>IF('2.2.3 Fallzahlen'!AF26="","",'2.2.3 Fallzahlen'!AF26)</f>
        <v/>
      </c>
      <c r="BQ2" s="118" t="str">
        <f>IF('2.2.3 Fallzahlen'!AE26="","",'2.2.3 Fallzahlen'!AE26)</f>
        <v/>
      </c>
      <c r="BR2" s="118">
        <f>IF('2.2.3 Fallzahlen'!AD28="","",'2.2.3 Fallzahlen'!AD28)</f>
        <v>0</v>
      </c>
      <c r="BS2" s="118">
        <f>IF('2.2.3 Fallzahlen'!AD29="","",'2.2.3 Fallzahlen'!AD29)</f>
        <v>0</v>
      </c>
      <c r="BT2" s="118" t="str">
        <f>IF('2.2.3 Fallzahlen'!AF28="","",'2.2.3 Fallzahlen'!AF28)</f>
        <v/>
      </c>
      <c r="BU2" s="118" t="str">
        <f>IF('2.2.3 Fallzahlen'!AE28="","",'2.2.3 Fallzahlen'!AE28)</f>
        <v/>
      </c>
      <c r="BV2" s="118">
        <f>IF('2.2.3 Fallzahlen'!AD30="","",'2.2.3 Fallzahlen'!AD30)</f>
        <v>0</v>
      </c>
      <c r="BW2" s="118">
        <f>IF('2.2.3 Fallzahlen'!AD31="","",'2.2.3 Fallzahlen'!AD31)</f>
        <v>0</v>
      </c>
      <c r="BX2" s="118" t="str">
        <f>IF('2.2.3 Fallzahlen'!AF30="","",'2.2.3 Fallzahlen'!AF30)</f>
        <v/>
      </c>
      <c r="BY2" s="118" t="str">
        <f>IF('2.2.3 Fallzahlen'!AE30="","",'2.2.3 Fallzahlen'!AE30)</f>
        <v/>
      </c>
      <c r="BZ2" s="118">
        <f>IF('2.2.3 Fallzahlen'!AD32="","",'2.2.3 Fallzahlen'!AD32)</f>
        <v>0</v>
      </c>
      <c r="CA2" s="118">
        <f>IF('2.2.3 Fallzahlen'!AD33="","",'2.2.3 Fallzahlen'!AD33)</f>
        <v>0</v>
      </c>
      <c r="CB2" s="118" t="str">
        <f>IF('2.2.3 Fallzahlen'!AF32="","",'2.2.3 Fallzahlen'!AF32)</f>
        <v/>
      </c>
      <c r="CC2" s="118" t="str">
        <f>IF('2.2.3 Fallzahlen'!AE32="","",'2.2.3 Fallzahlen'!AE32)</f>
        <v/>
      </c>
      <c r="CD2" s="118" t="str">
        <f>IF('2.2.3 Fallzahlen'!D40="","",'2.2.3 Fallzahlen'!D40)</f>
        <v/>
      </c>
      <c r="CE2" s="118" t="str">
        <f>IF('2.2.3 Fallzahlen'!D47="","",'2.2.3 Fallzahlen'!D47)</f>
        <v/>
      </c>
      <c r="CF2" s="118" t="str">
        <f>IF('2.2.3 Fallzahlen'!D54="","",'2.2.3 Fallzahlen'!D54)</f>
        <v/>
      </c>
      <c r="CG2" s="118" t="str">
        <f>IF('2.2.3 Fallzahlen'!H54="","",'2.2.3 Fallzahlen'!H54)</f>
        <v/>
      </c>
      <c r="CH2" s="118" t="str">
        <f>IF('2.2.3 Fallzahlen'!D86="","",'2.2.3 Fallzahlen'!D86)</f>
        <v/>
      </c>
      <c r="CI2" s="118" t="str">
        <f>IF('2.2.3 Fallzahlen'!D93="","",'2.2.3 Fallzahlen'!D93)</f>
        <v/>
      </c>
      <c r="CJ2" s="118" t="str">
        <f>IF('2.2.3 Fallzahlen'!D100="","",'2.2.3 Fallzahlen'!D100)</f>
        <v/>
      </c>
      <c r="CK2" s="118" t="str">
        <f>IF('2.2.3 Fallzahlen'!H100="","",'2.2.3 Fallzahlen'!H100)</f>
        <v/>
      </c>
      <c r="CL2" s="118" t="str">
        <f>IF(Zusammenfassung!D108="","",Zusammenfassung!D108)</f>
        <v/>
      </c>
      <c r="CM2" s="118" t="str">
        <f>IF(Zusammenfassung!D115="","",Zusammenfassung!D115)</f>
        <v/>
      </c>
      <c r="CN2" s="118" t="str">
        <f>IF(Zusammenfassung!D122="","",Zusammenfassung!D122)</f>
        <v/>
      </c>
      <c r="CO2" s="118" t="str">
        <f>IF(Zusammenfassung!H122="","",Zusammenfassung!H122)</f>
        <v/>
      </c>
      <c r="CP2" s="118" t="str">
        <f>IF(Zusammenfassung!D129="","",Zusammenfassung!D129)</f>
        <v/>
      </c>
      <c r="CQ2" s="118" t="str">
        <f>IF(Zusammenfassung!H129="","",Zusammenfassung!H129)</f>
        <v/>
      </c>
      <c r="CR2" s="118" t="str">
        <f>IF(Kennzahlen!G6="","",Kennzahlen!G6)</f>
        <v/>
      </c>
      <c r="CS2" s="118" t="str">
        <f>IF(Kennzahlen!H6="","",Kennzahlen!H6)</f>
        <v>Kennzahl unvollständig</v>
      </c>
      <c r="CT2" s="118" t="str">
        <f>IF(Kennzahlen!I6="","",Kennzahlen!I6)</f>
        <v/>
      </c>
      <c r="CU2" s="118" t="str">
        <f>IF(Kennzahlen!J6="","",Kennzahlen!J6)</f>
        <v/>
      </c>
      <c r="CV2" s="118" t="str">
        <f>IF(Kennzahlen!K6="","",Kennzahlen!K6)</f>
        <v/>
      </c>
      <c r="CW2" s="118" t="str">
        <f>IF(Kennzahlen!G7="","",Kennzahlen!G7)</f>
        <v/>
      </c>
      <c r="CX2" s="118" t="str">
        <f>IF(Kennzahlen!H7="","",Kennzahlen!H7)</f>
        <v>Kennzahl unvollständig</v>
      </c>
      <c r="CY2" s="118" t="str">
        <f>IF(Kennzahlen!I7="","",Kennzahlen!I7)</f>
        <v/>
      </c>
      <c r="CZ2" s="118" t="str">
        <f>IF(Kennzahlen!J7="","",Kennzahlen!J7)</f>
        <v/>
      </c>
      <c r="DA2" s="118" t="str">
        <f>IF(Kennzahlen!K7="","",Kennzahlen!K7)</f>
        <v/>
      </c>
      <c r="DB2" s="118" t="str">
        <f>IF(Kennzahlen!G8="","",Kennzahlen!G8)</f>
        <v/>
      </c>
      <c r="DC2" s="118" t="str">
        <f>IF(Kennzahlen!H8="","",Kennzahlen!H8)</f>
        <v>Kennzahl unvollständig</v>
      </c>
      <c r="DD2" s="118" t="str">
        <f>IF(Kennzahlen!I8="","",Kennzahlen!I8)</f>
        <v/>
      </c>
      <c r="DE2" s="118" t="str">
        <f>IF(Kennzahlen!J8="","",Kennzahlen!J8)</f>
        <v/>
      </c>
      <c r="DF2" s="118" t="str">
        <f>IF(Kennzahlen!K8="","",Kennzahlen!K8)</f>
        <v/>
      </c>
      <c r="DG2" s="118" t="str">
        <f>IF(Kennzahlen!G9="","",Kennzahlen!G9)</f>
        <v/>
      </c>
      <c r="DH2" s="118" t="str">
        <f>IF(Kennzahlen!H9="","",Kennzahlen!H9)</f>
        <v>Kennzahl unvollständig</v>
      </c>
      <c r="DI2" s="118" t="str">
        <f>IF(Kennzahlen!I9="","",Kennzahlen!I9)</f>
        <v/>
      </c>
      <c r="DJ2" s="118" t="str">
        <f>IF(Kennzahlen!J9="","",Kennzahlen!J9)</f>
        <v/>
      </c>
      <c r="DK2" s="118" t="str">
        <f>IF(Kennzahlen!K9="","",Kennzahlen!K9)</f>
        <v/>
      </c>
      <c r="DL2" s="118" t="str">
        <f>IF(Kennzahlen!G10="","",Kennzahlen!G10)</f>
        <v/>
      </c>
      <c r="DM2" s="118" t="str">
        <f>IF(Kennzahlen!H10="","",Kennzahlen!H10)</f>
        <v>Kennzahl unvollständig</v>
      </c>
      <c r="DN2" s="118" t="str">
        <f>IF(Kennzahlen!I10="","",Kennzahlen!I10)</f>
        <v/>
      </c>
      <c r="DO2" s="118" t="str">
        <f>IF(Kennzahlen!J10="","",Kennzahlen!J10)</f>
        <v/>
      </c>
      <c r="DP2" s="118" t="str">
        <f>IF(Kennzahlen!K10="","",Kennzahlen!K10)</f>
        <v/>
      </c>
      <c r="DQ2" s="118" t="str">
        <f>IF(Kennzahlen!G11="","",Kennzahlen!G11)</f>
        <v/>
      </c>
      <c r="DR2" s="118" t="str">
        <f>IF(Kennzahlen!H11="","",Kennzahlen!H11)</f>
        <v>Kennzahl unvollständig</v>
      </c>
      <c r="DS2" s="118" t="str">
        <f>IF(Kennzahlen!I11="","",Kennzahlen!I11)</f>
        <v/>
      </c>
      <c r="DT2" s="118" t="str">
        <f>IF(Kennzahlen!J11="","",Kennzahlen!J11)</f>
        <v/>
      </c>
      <c r="DU2" s="118" t="str">
        <f>IF(Kennzahlen!K11="","",Kennzahlen!K11)</f>
        <v/>
      </c>
      <c r="DV2" s="358" t="s">
        <v>1011</v>
      </c>
      <c r="DW2" s="358" t="s">
        <v>1011</v>
      </c>
      <c r="DX2" s="358" t="s">
        <v>1011</v>
      </c>
      <c r="DY2" s="358" t="s">
        <v>1011</v>
      </c>
      <c r="DZ2" s="358" t="s">
        <v>1011</v>
      </c>
      <c r="EA2" s="118" t="str">
        <f>IF(Kennzahlen!G12="","",Kennzahlen!G12)</f>
        <v/>
      </c>
      <c r="EB2" s="118" t="str">
        <f>IF(Kennzahlen!H12="","",Kennzahlen!H12)</f>
        <v>Kennzahl unvollständig</v>
      </c>
      <c r="EC2" s="118" t="str">
        <f>IF(Kennzahlen!I12="","",Kennzahlen!I12)</f>
        <v/>
      </c>
      <c r="ED2" s="118" t="str">
        <f>IF(Kennzahlen!J12="","",Kennzahlen!J12)</f>
        <v/>
      </c>
      <c r="EE2" s="118" t="str">
        <f>IF(Kennzahlen!K12="","",Kennzahlen!K12)</f>
        <v/>
      </c>
      <c r="EF2" s="118" t="str">
        <f>IF(Kennzahlen!G13="","",Kennzahlen!G13)</f>
        <v/>
      </c>
      <c r="EG2" s="118" t="str">
        <f>IF(Kennzahlen!H13="","",Kennzahlen!H13)</f>
        <v>Kennzahl unvollständig</v>
      </c>
      <c r="EH2" s="118" t="str">
        <f>IF(Kennzahlen!I13="","",Kennzahlen!I13)</f>
        <v/>
      </c>
      <c r="EI2" s="118" t="str">
        <f>IF(Kennzahlen!J13="","",Kennzahlen!J13)</f>
        <v/>
      </c>
      <c r="EJ2" s="118" t="str">
        <f>IF(Kennzahlen!K13="","",Kennzahlen!K13)</f>
        <v/>
      </c>
      <c r="EK2" s="118" t="str">
        <f>IF(Kennzahlen!G14="","",Kennzahlen!G14)</f>
        <v/>
      </c>
      <c r="EL2" s="118" t="str">
        <f>IF(Kennzahlen!H14="","",Kennzahlen!H14)</f>
        <v>Kennzahl unvollständig</v>
      </c>
      <c r="EM2" s="118" t="str">
        <f>IF(Kennzahlen!I14="","",Kennzahlen!I14)</f>
        <v/>
      </c>
      <c r="EN2" s="118" t="str">
        <f>IF(Kennzahlen!J14="","",Kennzahlen!J14)</f>
        <v/>
      </c>
      <c r="EO2" s="118" t="str">
        <f>IF(Kennzahlen!K14="","",Kennzahlen!K14)</f>
        <v/>
      </c>
      <c r="EP2" s="118" t="str">
        <f>IF(Kennzahlen!G15="","",Kennzahlen!G15)</f>
        <v/>
      </c>
      <c r="EQ2" s="118" t="str">
        <f>IF(Kennzahlen!H15="","",Kennzahlen!H15)</f>
        <v>Kennzahl unvollständig</v>
      </c>
      <c r="ER2" s="118" t="str">
        <f>IF(Kennzahlen!I15="","",Kennzahlen!I15)</f>
        <v/>
      </c>
      <c r="ES2" s="118" t="str">
        <f>IF(Kennzahlen!J15="","",Kennzahlen!J15)</f>
        <v/>
      </c>
      <c r="ET2" s="118" t="str">
        <f>IF(Kennzahlen!K15="","",Kennzahlen!K15)</f>
        <v/>
      </c>
      <c r="EU2" s="118" t="str">
        <f>IF(Kennzahlen!G16="","",Kennzahlen!G16)</f>
        <v/>
      </c>
      <c r="EV2" s="118" t="str">
        <f>IF(Kennzahlen!H16="","",Kennzahlen!H16)</f>
        <v>Kennzahl unvollständig</v>
      </c>
      <c r="EW2" s="118" t="str">
        <f>IF(Kennzahlen!I16="","",Kennzahlen!I16)</f>
        <v/>
      </c>
      <c r="EX2" s="118" t="str">
        <f>IF(Kennzahlen!J16="","",Kennzahlen!J16)</f>
        <v/>
      </c>
      <c r="EY2" s="118" t="str">
        <f>IF(Kennzahlen!K16="","",Kennzahlen!K16)</f>
        <v/>
      </c>
      <c r="EZ2" s="118" t="str">
        <f>IF(Kennzahlen!G17="","",Kennzahlen!G17)</f>
        <v/>
      </c>
      <c r="FA2" s="118" t="str">
        <f>IF(Kennzahlen!H17="","",Kennzahlen!H17)</f>
        <v>Kennzahl unvollständig</v>
      </c>
      <c r="FB2" s="118" t="str">
        <f>IF(Kennzahlen!I17="","",Kennzahlen!I17)</f>
        <v/>
      </c>
      <c r="FC2" s="118" t="str">
        <f>IF(Kennzahlen!J17="","",Kennzahlen!J17)</f>
        <v/>
      </c>
      <c r="FD2" s="118" t="str">
        <f>IF(Kennzahlen!K17="","",Kennzahlen!K17)</f>
        <v/>
      </c>
      <c r="FE2" s="118" t="str">
        <f>IF(Kennzahlen!G20="","",Kennzahlen!G20)</f>
        <v/>
      </c>
      <c r="FF2" s="118" t="str">
        <f>IF(Kennzahlen!H20="","",Kennzahlen!H20)</f>
        <v>Kennzahl unvollständig</v>
      </c>
      <c r="FG2" s="118" t="str">
        <f>IF(Kennzahlen!I20="","",Kennzahlen!I20)</f>
        <v/>
      </c>
      <c r="FH2" s="118" t="str">
        <f>IF(Kennzahlen!J20="","",Kennzahlen!J20)</f>
        <v/>
      </c>
      <c r="FI2" s="118" t="str">
        <f>IF(Kennzahlen!K20="","",Kennzahlen!K20)</f>
        <v/>
      </c>
      <c r="FJ2" s="118" t="str">
        <f>IF('5.1 QI Hüfte'!F19="","",'5.1 QI Hüfte'!F19)</f>
        <v/>
      </c>
      <c r="FK2" s="118">
        <f>IF('5.1 QI Hüfte'!G19="","",'5.1 QI Hüfte'!G19)</f>
        <v>0</v>
      </c>
      <c r="FL2" s="118" t="str">
        <f>IF('5.1 QI Hüfte'!H19="","",'5.1 QI Hüfte'!H19)</f>
        <v/>
      </c>
      <c r="FM2" s="118" t="str">
        <f>IF('5.1 QI Hüfte'!I19="","",'5.1 QI Hüfte'!I19)</f>
        <v>Indikator unvollständig</v>
      </c>
      <c r="FN2" s="118" t="str">
        <f>IF('5.1 QI Hüfte'!J19="","",'5.1 QI Hüfte'!J19)</f>
        <v/>
      </c>
      <c r="FO2" s="118" t="str">
        <f>IF('5.1 QI Hüfte'!K19="","",'5.1 QI Hüfte'!K19)</f>
        <v/>
      </c>
      <c r="FP2" s="118" t="str">
        <f>IF('5.1 QI Hüfte'!L19="","",'5.1 QI Hüfte'!L19)</f>
        <v/>
      </c>
      <c r="FQ2" s="116" t="str">
        <f>IF('5.1 QI Hüfte'!F20="","",'5.1 QI Hüfte'!F20)</f>
        <v/>
      </c>
      <c r="FR2" s="116">
        <f>IF('5.1 QI Hüfte'!G20="","",'5.1 QI Hüfte'!G20)</f>
        <v>0</v>
      </c>
      <c r="FS2" s="116" t="str">
        <f>IF('5.1 QI Hüfte'!H20="","",'5.1 QI Hüfte'!H20)</f>
        <v/>
      </c>
      <c r="FT2" s="116" t="str">
        <f>IF('5.1 QI Hüfte'!I20="","",'5.1 QI Hüfte'!I20)</f>
        <v>Indikator unvollständig</v>
      </c>
      <c r="FU2" s="116" t="str">
        <f>IF('5.1 QI Hüfte'!J20="","",'5.1 QI Hüfte'!J20)</f>
        <v/>
      </c>
      <c r="FV2" s="116" t="str">
        <f>IF('5.1 QI Hüfte'!K20="","",'5.1 QI Hüfte'!K20)</f>
        <v/>
      </c>
      <c r="FW2" s="116" t="str">
        <f>IF('5.1 QI Hüfte'!L20="","",'5.1 QI Hüfte'!L20)</f>
        <v/>
      </c>
      <c r="FX2" s="116" t="str">
        <f>IF('5.1 QI Hüfte'!F21="","",'5.1 QI Hüfte'!F21)</f>
        <v/>
      </c>
      <c r="FY2" s="116">
        <f>IF('5.1 QI Hüfte'!G21="","",'5.1 QI Hüfte'!G21)</f>
        <v>0</v>
      </c>
      <c r="FZ2" s="116" t="str">
        <f>IF('5.1 QI Hüfte'!H21="","",'5.1 QI Hüfte'!H21)</f>
        <v/>
      </c>
      <c r="GA2" s="116" t="str">
        <f>IF('5.1 QI Hüfte'!I21="","",'5.1 QI Hüfte'!I21)</f>
        <v>Indikator unvollständig</v>
      </c>
      <c r="GB2" s="116" t="str">
        <f>IF('5.1 QI Hüfte'!J21="","",'5.1 QI Hüfte'!J21)</f>
        <v/>
      </c>
      <c r="GC2" s="116" t="str">
        <f>IF('5.1 QI Hüfte'!K21="","",'5.1 QI Hüfte'!K21)</f>
        <v/>
      </c>
      <c r="GD2" s="116" t="str">
        <f>IF('5.1 QI Hüfte'!L21="","",'5.1 QI Hüfte'!L21)</f>
        <v/>
      </c>
      <c r="GE2" s="116" t="str">
        <f>IF('5.1 QI Hüfte'!F22="","",'5.1 QI Hüfte'!F22)</f>
        <v/>
      </c>
      <c r="GF2" s="116">
        <f>IF('5.1 QI Hüfte'!G22="","",'5.1 QI Hüfte'!G22)</f>
        <v>0</v>
      </c>
      <c r="GG2" s="116" t="str">
        <f>IF('5.1 QI Hüfte'!H22="","",'5.1 QI Hüfte'!H22)</f>
        <v/>
      </c>
      <c r="GH2" s="116" t="str">
        <f>IF('5.1 QI Hüfte'!I22="","",'5.1 QI Hüfte'!I22)</f>
        <v>Indikator unvollständig</v>
      </c>
      <c r="GI2" s="116" t="str">
        <f>IF('5.1 QI Hüfte'!J22="","",'5.1 QI Hüfte'!J22)</f>
        <v/>
      </c>
      <c r="GJ2" s="116" t="str">
        <f>IF('5.1 QI Hüfte'!K22="","",'5.1 QI Hüfte'!K22)</f>
        <v/>
      </c>
      <c r="GK2" s="116" t="str">
        <f>IF('5.1 QI Hüfte'!L22="","",'5.1 QI Hüfte'!L22)</f>
        <v/>
      </c>
      <c r="GL2" s="116" t="str">
        <f>IF('5.1 QI Hüfte'!F23="","",'5.1 QI Hüfte'!F23)</f>
        <v/>
      </c>
      <c r="GM2" s="116">
        <f>IF('5.1 QI Hüfte'!G23="","",'5.1 QI Hüfte'!G23)</f>
        <v>0</v>
      </c>
      <c r="GN2" s="116" t="str">
        <f>IF('5.1 QI Hüfte'!H23="","",'5.1 QI Hüfte'!H23)</f>
        <v/>
      </c>
      <c r="GO2" s="116" t="str">
        <f>IF('5.1 QI Hüfte'!I23="","",'5.1 QI Hüfte'!I23)</f>
        <v>Indikator unvollständig</v>
      </c>
      <c r="GP2" s="116" t="str">
        <f>IF('5.1 QI Hüfte'!J23="","",'5.1 QI Hüfte'!J23)</f>
        <v/>
      </c>
      <c r="GQ2" s="116" t="str">
        <f>IF('5.1 QI Hüfte'!K23="","",'5.1 QI Hüfte'!K23)</f>
        <v/>
      </c>
      <c r="GR2" s="116" t="str">
        <f>IF('5.1 QI Hüfte'!L23="","",'5.1 QI Hüfte'!L23)</f>
        <v/>
      </c>
      <c r="GS2" s="116" t="str">
        <f>IF('5.1 QI Hüfte'!F24="","",'5.1 QI Hüfte'!F24)</f>
        <v/>
      </c>
      <c r="GT2" s="116">
        <f>IF('5.1 QI Hüfte'!G24="","",'5.1 QI Hüfte'!G24)</f>
        <v>0</v>
      </c>
      <c r="GU2" s="116" t="str">
        <f>IF('5.1 QI Hüfte'!H24="","",'5.1 QI Hüfte'!H24)</f>
        <v/>
      </c>
      <c r="GV2" s="116" t="str">
        <f>IF('5.1 QI Hüfte'!I24="","",'5.1 QI Hüfte'!I24)</f>
        <v>Indikator unvollständig</v>
      </c>
      <c r="GW2" s="116" t="str">
        <f>IF('5.1 QI Hüfte'!J24="","",'5.1 QI Hüfte'!J24)</f>
        <v/>
      </c>
      <c r="GX2" s="116" t="str">
        <f>IF('5.1 QI Hüfte'!K24="","",'5.1 QI Hüfte'!K24)</f>
        <v/>
      </c>
      <c r="GY2" s="116" t="str">
        <f>IF('5.1 QI Hüfte'!K24="","",'5.1 QI Hüfte'!K24)</f>
        <v/>
      </c>
      <c r="GZ2" s="116" t="str">
        <f>IF('5.1 QI Hüfte'!F25="","",'5.1 QI Hüfte'!F25)</f>
        <v/>
      </c>
      <c r="HA2" s="116">
        <f>IF('5.1 QI Hüfte'!G25="","",'5.1 QI Hüfte'!G25)</f>
        <v>0</v>
      </c>
      <c r="HB2" s="116" t="str">
        <f>IF('5.1 QI Hüfte'!H25="","",'5.1 QI Hüfte'!H25)</f>
        <v/>
      </c>
      <c r="HC2" s="116" t="str">
        <f>IF('5.1 QI Hüfte'!I25="","",'5.1 QI Hüfte'!I25)</f>
        <v>Indikator unvollständig</v>
      </c>
      <c r="HD2" s="116" t="str">
        <f>IF('5.1 QI Hüfte'!J25="","",'5.1 QI Hüfte'!J25)</f>
        <v/>
      </c>
      <c r="HE2" s="116" t="str">
        <f>IF('5.1 QI Hüfte'!K25="","",'5.1 QI Hüfte'!K25)</f>
        <v/>
      </c>
      <c r="HF2" s="116" t="str">
        <f>IF('5.1 QI Hüfte'!L25="","",'5.1 QI Hüfte'!L25)</f>
        <v/>
      </c>
      <c r="HG2" s="116" t="s">
        <v>1011</v>
      </c>
      <c r="HH2" s="116" t="s">
        <v>1011</v>
      </c>
      <c r="HI2" s="123" t="s">
        <v>1011</v>
      </c>
      <c r="HJ2" s="116" t="s">
        <v>1011</v>
      </c>
      <c r="HK2" s="116" t="s">
        <v>1011</v>
      </c>
      <c r="HL2" s="116" t="s">
        <v>1011</v>
      </c>
      <c r="HM2" s="116" t="s">
        <v>1011</v>
      </c>
      <c r="HN2" s="116" t="s">
        <v>1011</v>
      </c>
      <c r="HO2" s="116" t="s">
        <v>1011</v>
      </c>
      <c r="HP2" s="123" t="s">
        <v>1011</v>
      </c>
      <c r="HQ2" s="116" t="s">
        <v>1011</v>
      </c>
      <c r="HR2" s="116" t="s">
        <v>1011</v>
      </c>
      <c r="HS2" s="116" t="s">
        <v>1011</v>
      </c>
      <c r="HT2" s="116" t="s">
        <v>1011</v>
      </c>
      <c r="HU2" s="116" t="s">
        <v>1011</v>
      </c>
      <c r="HV2" s="116" t="s">
        <v>1011</v>
      </c>
      <c r="HW2" s="123" t="s">
        <v>1011</v>
      </c>
      <c r="HX2" s="116" t="s">
        <v>1011</v>
      </c>
      <c r="HY2" s="116" t="s">
        <v>1011</v>
      </c>
      <c r="HZ2" s="116" t="s">
        <v>1011</v>
      </c>
      <c r="IA2" s="116" t="s">
        <v>1011</v>
      </c>
      <c r="IB2" s="116" t="s">
        <v>1011</v>
      </c>
      <c r="IC2" s="116" t="s">
        <v>1011</v>
      </c>
      <c r="ID2" s="123" t="s">
        <v>1011</v>
      </c>
      <c r="IE2" s="116" t="s">
        <v>1011</v>
      </c>
      <c r="IF2" s="116" t="s">
        <v>1011</v>
      </c>
      <c r="IG2" s="116" t="s">
        <v>1011</v>
      </c>
      <c r="IH2" s="116" t="s">
        <v>1011</v>
      </c>
      <c r="II2" s="116" t="s">
        <v>1011</v>
      </c>
      <c r="IJ2" s="116" t="s">
        <v>1011</v>
      </c>
      <c r="IK2" s="123" t="s">
        <v>1011</v>
      </c>
      <c r="IL2" s="116" t="s">
        <v>1011</v>
      </c>
      <c r="IM2" s="116" t="s">
        <v>1011</v>
      </c>
      <c r="IN2" s="116" t="s">
        <v>1011</v>
      </c>
      <c r="IO2" s="116" t="s">
        <v>1011</v>
      </c>
      <c r="IP2" s="116" t="s">
        <v>1011</v>
      </c>
      <c r="IQ2" s="116" t="s">
        <v>1011</v>
      </c>
      <c r="IR2" s="123" t="s">
        <v>1011</v>
      </c>
      <c r="IS2" s="116" t="s">
        <v>1011</v>
      </c>
      <c r="IT2" s="116" t="s">
        <v>1011</v>
      </c>
      <c r="IU2" s="116" t="s">
        <v>1011</v>
      </c>
      <c r="IV2" s="116" t="s">
        <v>1011</v>
      </c>
      <c r="IW2" s="116" t="str">
        <f>IF('5.1 QI Hüfte'!F29="","",'5.1 QI Hüfte'!F29)</f>
        <v/>
      </c>
      <c r="IX2" s="116">
        <f>IF('5.1 QI Hüfte'!G29="","",'5.1 QI Hüfte'!G29)</f>
        <v>0</v>
      </c>
      <c r="IY2" s="116" t="str">
        <f>IF('5.1 QI Hüfte'!H29="","",'5.1 QI Hüfte'!H29)</f>
        <v/>
      </c>
      <c r="IZ2" s="116" t="str">
        <f>IF('5.1 QI Hüfte'!I29="","",'5.1 QI Hüfte'!I29)</f>
        <v>Indikator unvollständig</v>
      </c>
      <c r="JA2" s="116" t="str">
        <f>IF('5.1 QI Hüfte'!J29="","",'5.1 QI Hüfte'!J29)</f>
        <v/>
      </c>
      <c r="JB2" s="116" t="str">
        <f>IF('5.1 QI Hüfte'!K29="","",'5.1 QI Hüfte'!K29)</f>
        <v/>
      </c>
      <c r="JC2" s="116" t="str">
        <f>IF('5.1 QI Hüfte'!L29="","",'5.1 QI Hüfte'!L29)</f>
        <v/>
      </c>
      <c r="JD2" s="116" t="str">
        <f>IF('5.1 QI Hüfte'!F30="","",'5.1 QI Hüfte'!F30)</f>
        <v/>
      </c>
      <c r="JE2" s="116">
        <f>IF('5.1 QI Hüfte'!G30="","",'5.1 QI Hüfte'!G30)</f>
        <v>0</v>
      </c>
      <c r="JF2" s="116" t="str">
        <f>IF('5.1 QI Hüfte'!H30="","",'5.1 QI Hüfte'!H30)</f>
        <v/>
      </c>
      <c r="JG2" s="116" t="str">
        <f>IF('5.1 QI Hüfte'!I30="","",'5.1 QI Hüfte'!I30)</f>
        <v>Indikator unvollständig</v>
      </c>
      <c r="JH2" s="116" t="str">
        <f>IF('5.1 QI Hüfte'!J30="","",'5.1 QI Hüfte'!J30)</f>
        <v/>
      </c>
      <c r="JI2" s="116" t="str">
        <f>IF('5.1 QI Hüfte'!K30="","",'5.1 QI Hüfte'!K30)</f>
        <v/>
      </c>
      <c r="JJ2" s="116" t="str">
        <f>IF('5.1 QI Hüfte'!L30="","",'5.1 QI Hüfte'!L30)</f>
        <v/>
      </c>
      <c r="JK2" s="116" t="str">
        <f>IF('5.1 QI Hüfte'!F31="","",'5.1 QI Hüfte'!F31)</f>
        <v/>
      </c>
      <c r="JL2" s="116">
        <f>IF('5.1 QI Hüfte'!G31="","",'5.1 QI Hüfte'!G31)</f>
        <v>0</v>
      </c>
      <c r="JM2" s="116" t="str">
        <f>IF('5.1 QI Hüfte'!H31="","",'5.1 QI Hüfte'!H31)</f>
        <v/>
      </c>
      <c r="JN2" s="116" t="str">
        <f>IF('5.1 QI Hüfte'!I31="","",'5.1 QI Hüfte'!I31)</f>
        <v>Indikator unvollständig</v>
      </c>
      <c r="JO2" s="116" t="str">
        <f>IF('5.1 QI Hüfte'!J31="","",'5.1 QI Hüfte'!J31)</f>
        <v/>
      </c>
      <c r="JP2" s="116" t="str">
        <f>IF('5.1 QI Hüfte'!K31="","",'5.1 QI Hüfte'!K31)</f>
        <v/>
      </c>
      <c r="JQ2" s="116" t="str">
        <f>IF('5.1 QI Hüfte'!L31="","",'5.1 QI Hüfte'!L31)</f>
        <v/>
      </c>
      <c r="JR2" s="116" t="str">
        <f>IF('5.1 QI Hüfte'!F32="","",'5.1 QI Hüfte'!F32)</f>
        <v/>
      </c>
      <c r="JS2" s="116">
        <f>IF('5.1 QI Hüfte'!G32="","",'5.1 QI Hüfte'!G32)</f>
        <v>0</v>
      </c>
      <c r="JT2" s="116" t="str">
        <f>IF('5.1 QI Hüfte'!H32="","",'5.1 QI Hüfte'!H32)</f>
        <v/>
      </c>
      <c r="JU2" s="116" t="str">
        <f>IF('5.1 QI Hüfte'!I32="","",'5.1 QI Hüfte'!I32)</f>
        <v>Indikator unvollständig</v>
      </c>
      <c r="JV2" s="116" t="str">
        <f>IF('5.1 QI Hüfte'!J32="","",'5.1 QI Hüfte'!J32)</f>
        <v/>
      </c>
      <c r="JW2" s="116" t="str">
        <f>IF('5.1 QI Hüfte'!K32="","",'5.1 QI Hüfte'!K32)</f>
        <v/>
      </c>
      <c r="JX2" s="116" t="str">
        <f>IF('5.1 QI Hüfte'!L32="","",'5.1 QI Hüfte'!L32)</f>
        <v/>
      </c>
      <c r="JY2" s="116" t="str">
        <f>IF('5.1 QI Hüfte'!F33="","",'5.1 QI Hüfte'!F33)</f>
        <v/>
      </c>
      <c r="JZ2" s="116">
        <f>IF('5.1 QI Hüfte'!G33="","",'5.1 QI Hüfte'!G33)</f>
        <v>0</v>
      </c>
      <c r="KA2" s="116" t="str">
        <f>IF('5.1 QI Hüfte'!H33="","",'5.1 QI Hüfte'!H33)</f>
        <v/>
      </c>
      <c r="KB2" s="116" t="str">
        <f>IF('5.1 QI Hüfte'!I33="","",'5.1 QI Hüfte'!I33)</f>
        <v>Indikator unvollständig</v>
      </c>
      <c r="KC2" s="116" t="str">
        <f>IF('5.1 QI Hüfte'!J33="","",'5.1 QI Hüfte'!J33)</f>
        <v/>
      </c>
      <c r="KD2" s="116" t="str">
        <f>IF('5.1 QI Hüfte'!K33="","",'5.1 QI Hüfte'!K33)</f>
        <v/>
      </c>
      <c r="KE2" s="116" t="str">
        <f>IF('5.1 QI Hüfte'!L33="","",'5.1 QI Hüfte'!L33)</f>
        <v/>
      </c>
      <c r="KF2" s="116" t="str">
        <f>IF('5.1 QI Hüfte'!F34="","",'5.1 QI Hüfte'!F34)</f>
        <v/>
      </c>
      <c r="KG2" s="116">
        <f>IF('5.1 QI Hüfte'!G34="","",'5.1 QI Hüfte'!G34)</f>
        <v>0</v>
      </c>
      <c r="KH2" s="116" t="str">
        <f>IF('5.1 QI Hüfte'!H34="","",'5.1 QI Hüfte'!H34)</f>
        <v/>
      </c>
      <c r="KI2" s="116" t="str">
        <f>IF('5.1 QI Hüfte'!I34="","",'5.1 QI Hüfte'!I34)</f>
        <v>Indikator unvollständig</v>
      </c>
      <c r="KJ2" s="116" t="str">
        <f>IF('5.1 QI Hüfte'!J34="","",'5.1 QI Hüfte'!J34)</f>
        <v/>
      </c>
      <c r="KK2" s="116" t="str">
        <f>IF('5.1 QI Hüfte'!K34="","",'5.1 QI Hüfte'!K34)</f>
        <v/>
      </c>
      <c r="KL2" s="116" t="str">
        <f>IF('5.1 QI Hüfte'!L34="","",'5.1 QI Hüfte'!L34)</f>
        <v/>
      </c>
      <c r="KM2" s="116" t="str">
        <f>IF('5.1 QI Hüfte'!F35="","",'5.1 QI Hüfte'!F35)</f>
        <v/>
      </c>
      <c r="KN2" s="116">
        <f>IF('5.1 QI Hüfte'!G35="","",'5.1 QI Hüfte'!G35)</f>
        <v>0</v>
      </c>
      <c r="KO2" s="116" t="str">
        <f>IF('5.1 QI Hüfte'!H35="","",'5.1 QI Hüfte'!H35)</f>
        <v/>
      </c>
      <c r="KP2" s="116" t="str">
        <f>IF('5.1 QI Hüfte'!I35="","",'5.1 QI Hüfte'!I35)</f>
        <v>Indikator unvollständig</v>
      </c>
      <c r="KQ2" s="116" t="str">
        <f>IF('5.1 QI Hüfte'!J35="","",'5.1 QI Hüfte'!J35)</f>
        <v/>
      </c>
      <c r="KR2" s="116" t="str">
        <f>IF('5.1 QI Hüfte'!K35="","",'5.1 QI Hüfte'!K35)</f>
        <v/>
      </c>
      <c r="KS2" s="116" t="str">
        <f>IF('5.1 QI Hüfte'!L35="","",'5.1 QI Hüfte'!L35)</f>
        <v/>
      </c>
      <c r="KT2" s="116" t="str">
        <f>IF('5.1 QI Hüfte'!F36="","",'5.1 QI Hüfte'!F36)</f>
        <v/>
      </c>
      <c r="KU2" s="116" t="str">
        <f>IF('5.1 QI Hüfte'!G36="","",'5.1 QI Hüfte'!G36)</f>
        <v/>
      </c>
      <c r="KV2" s="116" t="str">
        <f>IF('5.1 QI Hüfte'!H36="","",'5.1 QI Hüfte'!H36)</f>
        <v/>
      </c>
      <c r="KW2" s="116" t="str">
        <f>IF('5.1 QI Hüfte'!I36="","",'5.1 QI Hüfte'!I36)</f>
        <v>Indikator unvollständig</v>
      </c>
      <c r="KX2" s="116" t="str">
        <f>IF('5.1 QI Hüfte'!J36="","",'5.1 QI Hüfte'!J36)</f>
        <v/>
      </c>
      <c r="KY2" s="116" t="str">
        <f>IF('5.1 QI Hüfte'!K36="","",'5.1 QI Hüfte'!K36)</f>
        <v/>
      </c>
      <c r="KZ2" s="116" t="str">
        <f>IF('5.1 QI Hüfte'!L36="","",'5.1 QI Hüfte'!L36)</f>
        <v/>
      </c>
      <c r="LA2" s="116" t="str">
        <f>IF('5.1 QI Hüfte'!F37="","",'5.1 QI Hüfte'!F37)</f>
        <v/>
      </c>
      <c r="LB2" s="116">
        <f>IF('5.1 QI Hüfte'!G37="","",'5.1 QI Hüfte'!G37)</f>
        <v>0</v>
      </c>
      <c r="LC2" s="116" t="str">
        <f>IF('5.1 QI Hüfte'!H37="","",'5.1 QI Hüfte'!H37)</f>
        <v/>
      </c>
      <c r="LD2" s="116" t="str">
        <f>IF('5.1 QI Hüfte'!I37="","",'5.1 QI Hüfte'!I37)</f>
        <v>Indikator unvollständig</v>
      </c>
      <c r="LE2" s="116" t="str">
        <f>IF('5.1 QI Hüfte'!J37="","",'5.1 QI Hüfte'!J37)</f>
        <v/>
      </c>
      <c r="LF2" s="116" t="str">
        <f>IF('5.1 QI Hüfte'!K37="","",'5.1 QI Hüfte'!K37)</f>
        <v/>
      </c>
      <c r="LG2" s="116" t="str">
        <f>IF('5.1 QI Hüfte'!L37="","",'5.1 QI Hüfte'!L37)</f>
        <v/>
      </c>
      <c r="LH2" s="116" t="str">
        <f>IF('5.1 QI Hüfte'!F38="","",'5.1 QI Hüfte'!F38)</f>
        <v/>
      </c>
      <c r="LI2" s="116">
        <f>IF('5.1 QI Hüfte'!G38="","",'5.1 QI Hüfte'!G38)</f>
        <v>0</v>
      </c>
      <c r="LJ2" s="116" t="str">
        <f>IF('5.1 QI Hüfte'!H38="","",'5.1 QI Hüfte'!H38)</f>
        <v/>
      </c>
      <c r="LK2" s="116" t="str">
        <f>IF('5.1 QI Hüfte'!I38="","",'5.1 QI Hüfte'!I38)</f>
        <v>Indikator unvollständig</v>
      </c>
      <c r="LL2" s="116" t="str">
        <f>IF('5.1 QI Hüfte'!J38="","",'5.1 QI Hüfte'!J38)</f>
        <v/>
      </c>
      <c r="LM2" s="116" t="str">
        <f>IF('5.1 QI Hüfte'!K38="","",'5.1 QI Hüfte'!K38)</f>
        <v/>
      </c>
      <c r="LN2" s="116" t="str">
        <f>IF('5.1 QI Hüfte'!L38="","",'5.1 QI Hüfte'!L38)</f>
        <v/>
      </c>
      <c r="LO2" s="116" t="str">
        <f>IF('5.1 QI Hüfte'!F39="","",'5.1 QI Hüfte'!F39)</f>
        <v/>
      </c>
      <c r="LP2" s="116">
        <f>IF('5.1 QI Hüfte'!G39="","",'5.1 QI Hüfte'!G39)</f>
        <v>0</v>
      </c>
      <c r="LQ2" s="116" t="str">
        <f>IF('5.1 QI Hüfte'!H39="","",'5.1 QI Hüfte'!H39)</f>
        <v/>
      </c>
      <c r="LR2" s="116" t="str">
        <f>IF('5.1 QI Hüfte'!I39="","",'5.1 QI Hüfte'!I39)</f>
        <v>Indikator unvollständig</v>
      </c>
      <c r="LS2" s="116" t="str">
        <f>IF('5.1 QI Hüfte'!J39="","",'5.1 QI Hüfte'!J39)</f>
        <v/>
      </c>
      <c r="LT2" s="116" t="str">
        <f>IF('5.1 QI Hüfte'!K39="","",'5.1 QI Hüfte'!K39)</f>
        <v/>
      </c>
      <c r="LU2" s="116" t="str">
        <f>IF('5.1 QI Hüfte'!L39="","",'5.1 QI Hüfte'!L39)</f>
        <v/>
      </c>
      <c r="LV2" s="116" t="str">
        <f>IF('5.1 QI Hüfte'!F40="","",'5.1 QI Hüfte'!F40)</f>
        <v/>
      </c>
      <c r="LW2" s="116">
        <f>IF('5.1 QI Hüfte'!G40="","",'5.1 QI Hüfte'!G40)</f>
        <v>0</v>
      </c>
      <c r="LX2" s="116" t="str">
        <f>IF('5.1 QI Hüfte'!H40="","",'5.1 QI Hüfte'!H40)</f>
        <v/>
      </c>
      <c r="LY2" s="116" t="str">
        <f>IF('5.1 QI Hüfte'!I40="","",'5.1 QI Hüfte'!I40)</f>
        <v>Indikator unvollständig</v>
      </c>
      <c r="LZ2" s="116" t="str">
        <f>IF('5.1 QI Hüfte'!J40="","",'5.1 QI Hüfte'!J40)</f>
        <v/>
      </c>
      <c r="MA2" s="116" t="str">
        <f>IF('5.1 QI Hüfte'!K40="","",'5.1 QI Hüfte'!K40)</f>
        <v/>
      </c>
      <c r="MB2" s="116" t="str">
        <f>IF('5.1 QI Hüfte'!L40="","",'5.1 QI Hüfte'!L40)</f>
        <v/>
      </c>
      <c r="MC2" s="116" t="str">
        <f>IF('5.1 QI Hüfte'!F41="","",'5.1 QI Hüfte'!F41)</f>
        <v/>
      </c>
      <c r="MD2" s="116">
        <f>IF('5.1 QI Hüfte'!G41="","",'5.1 QI Hüfte'!G41)</f>
        <v>0</v>
      </c>
      <c r="ME2" s="116" t="str">
        <f>IF('5.1 QI Hüfte'!H41="","",'5.1 QI Hüfte'!H41)</f>
        <v/>
      </c>
      <c r="MF2" s="116" t="str">
        <f>IF('5.1 QI Hüfte'!I41="","",'5.1 QI Hüfte'!I41)</f>
        <v>Indikator unvollständig</v>
      </c>
      <c r="MG2" s="116" t="str">
        <f>IF('5.1 QI Hüfte'!J41="","",'5.1 QI Hüfte'!J41)</f>
        <v/>
      </c>
      <c r="MH2" s="116" t="str">
        <f>IF('5.1 QI Hüfte'!K41="","",'5.1 QI Hüfte'!K41)</f>
        <v/>
      </c>
      <c r="MI2" s="116" t="str">
        <f>IF('5.1 QI Hüfte'!L41="","",'5.1 QI Hüfte'!L41)</f>
        <v/>
      </c>
      <c r="MJ2" s="116" t="str">
        <f>IF('5.1 QI Hüfte'!F42="","",'5.1 QI Hüfte'!F42)</f>
        <v/>
      </c>
      <c r="MK2" s="116">
        <f>IF('5.1 QI Hüfte'!G42="","",'5.1 QI Hüfte'!G42)</f>
        <v>0</v>
      </c>
      <c r="ML2" s="116" t="str">
        <f>IF('5.1 QI Hüfte'!H42="","",'5.1 QI Hüfte'!H42)</f>
        <v/>
      </c>
      <c r="MM2" s="116" t="str">
        <f>IF('5.1 QI Hüfte'!I42="","",'5.1 QI Hüfte'!I42)</f>
        <v>Indikator unvollständig</v>
      </c>
      <c r="MN2" s="116" t="str">
        <f>IF('5.1 QI Hüfte'!J42="","",'5.1 QI Hüfte'!J42)</f>
        <v/>
      </c>
      <c r="MO2" s="116" t="str">
        <f>IF('5.1 QI Hüfte'!K42="","",'5.1 QI Hüfte'!K42)</f>
        <v/>
      </c>
      <c r="MP2" s="116" t="str">
        <f>IF('5.1 QI Hüfte'!L42="","",'5.1 QI Hüfte'!L42)</f>
        <v/>
      </c>
      <c r="MQ2" s="116" t="str">
        <f>IF('5.1 QI Hüfte'!F43="","",'5.1 QI Hüfte'!F43)</f>
        <v/>
      </c>
      <c r="MR2" s="116">
        <f>IF('5.1 QI Hüfte'!G43="","",'5.1 QI Hüfte'!G43)</f>
        <v>0</v>
      </c>
      <c r="MS2" s="116" t="str">
        <f>IF('5.1 QI Hüfte'!H43="","",'5.1 QI Hüfte'!H43)</f>
        <v/>
      </c>
      <c r="MT2" s="116" t="str">
        <f>IF('5.1 QI Hüfte'!I43="","",'5.1 QI Hüfte'!I43)</f>
        <v>Indikator unvollständig</v>
      </c>
      <c r="MU2" s="116" t="str">
        <f>IF('5.1 QI Hüfte'!J43="","",'5.1 QI Hüfte'!J43)</f>
        <v/>
      </c>
      <c r="MV2" s="116" t="str">
        <f>IF('5.1 QI Hüfte'!K43="","",'5.1 QI Hüfte'!K43)</f>
        <v/>
      </c>
      <c r="MW2" s="116" t="str">
        <f>IF('5.1 QI Hüfte'!L43="","",'5.1 QI Hüfte'!L43)</f>
        <v/>
      </c>
      <c r="MX2" s="116" t="str">
        <f>IF('5.1 QI Hüfte'!F44="","",'5.1 QI Hüfte'!F44)</f>
        <v/>
      </c>
      <c r="MY2" s="116">
        <f>IF('5.1 QI Hüfte'!G44="","",'5.1 QI Hüfte'!G44)</f>
        <v>0</v>
      </c>
      <c r="MZ2" s="116" t="str">
        <f>IF('5.1 QI Hüfte'!H44="","",'5.1 QI Hüfte'!H44)</f>
        <v/>
      </c>
      <c r="NA2" s="116" t="str">
        <f>IF('5.1 QI Hüfte'!I44="","",'5.1 QI Hüfte'!I44)</f>
        <v>Indikator unvollständig</v>
      </c>
      <c r="NB2" s="116" t="str">
        <f>IF('5.1 QI Hüfte'!J44="","",'5.1 QI Hüfte'!J44)</f>
        <v/>
      </c>
      <c r="NC2" s="116" t="str">
        <f>IF('5.1 QI Hüfte'!K44="","",'5.1 QI Hüfte'!K44)</f>
        <v/>
      </c>
      <c r="ND2" s="116" t="str">
        <f>IF('5.1 QI Hüfte'!L44="","",'5.1 QI Hüfte'!L44)</f>
        <v/>
      </c>
      <c r="NE2" s="116" t="str">
        <f>IF('5.1 QI Hüfte'!F45="","",'5.1 QI Hüfte'!F45)</f>
        <v/>
      </c>
      <c r="NF2" s="116">
        <f>IF('5.1 QI Hüfte'!G45="","",'5.1 QI Hüfte'!G45)</f>
        <v>0</v>
      </c>
      <c r="NG2" s="116" t="str">
        <f>IF('5.1 QI Hüfte'!H45="","",'5.1 QI Hüfte'!H45)</f>
        <v/>
      </c>
      <c r="NH2" s="116" t="str">
        <f>IF('5.1 QI Hüfte'!I45="","",'5.1 QI Hüfte'!I45)</f>
        <v>Indikator unvollständig</v>
      </c>
      <c r="NI2" s="116" t="str">
        <f>IF('5.1 QI Hüfte'!J45="","",'5.1 QI Hüfte'!J45)</f>
        <v/>
      </c>
      <c r="NJ2" s="116" t="str">
        <f>IF('5.1 QI Hüfte'!K45="","",'5.1 QI Hüfte'!K45)</f>
        <v/>
      </c>
      <c r="NK2" s="116" t="str">
        <f>IF('5.1 QI Hüfte'!L45="","",'5.1 QI Hüfte'!L45)</f>
        <v/>
      </c>
      <c r="NL2" s="116" t="str">
        <f>IF('5.1 QI Hüfte'!F46="","",'5.1 QI Hüfte'!F46)</f>
        <v/>
      </c>
      <c r="NM2" s="116">
        <f>IF('5.1 QI Hüfte'!G46="","",'5.1 QI Hüfte'!G46)</f>
        <v>0</v>
      </c>
      <c r="NN2" s="116" t="str">
        <f>IF('5.1 QI Hüfte'!H46="","",'5.1 QI Hüfte'!H46)</f>
        <v/>
      </c>
      <c r="NO2" s="116" t="str">
        <f>IF('5.1 QI Hüfte'!I46="","",'5.1 QI Hüfte'!I46)</f>
        <v>Indikator unvollständig</v>
      </c>
      <c r="NP2" s="116" t="str">
        <f>IF('5.1 QI Hüfte'!J46="","",'5.1 QI Hüfte'!J46)</f>
        <v/>
      </c>
      <c r="NQ2" s="116" t="str">
        <f>IF('5.1 QI Hüfte'!K46="","",'5.1 QI Hüfte'!K46)</f>
        <v/>
      </c>
      <c r="NR2" s="116" t="str">
        <f>IF('5.1 QI Hüfte'!L46="","",'5.1 QI Hüfte'!L46)</f>
        <v/>
      </c>
      <c r="NS2" s="116" t="str">
        <f>IF('5.1 QI Hüfte'!F47="","",'5.1 QI Hüfte'!F47)</f>
        <v/>
      </c>
      <c r="NT2" s="116">
        <f>IF('5.1 QI Hüfte'!G47="","",'5.1 QI Hüfte'!G47)</f>
        <v>0</v>
      </c>
      <c r="NU2" s="116" t="str">
        <f>IF('5.1 QI Hüfte'!H47="","",'5.1 QI Hüfte'!H47)</f>
        <v/>
      </c>
      <c r="NV2" s="116" t="str">
        <f>IF('5.1 QI Hüfte'!I47="","",'5.1 QI Hüfte'!I47)</f>
        <v>Indikator unvollständig</v>
      </c>
      <c r="NW2" s="116" t="str">
        <f>IF('5.1 QI Hüfte'!J47="","",'5.1 QI Hüfte'!J47)</f>
        <v/>
      </c>
      <c r="NX2" s="116" t="str">
        <f>IF('5.1 QI Hüfte'!K47="","",'5.1 QI Hüfte'!K47)</f>
        <v/>
      </c>
      <c r="NY2" s="116" t="str">
        <f>IF('5.1 QI Hüfte'!L47="","",'5.1 QI Hüfte'!L47)</f>
        <v/>
      </c>
      <c r="NZ2" s="116" t="str">
        <f>IF('5.1 QI Hüfte'!F48="","",'5.1 QI Hüfte'!F48)</f>
        <v/>
      </c>
      <c r="OA2" s="116">
        <f>IF('5.1 QI Hüfte'!G48="","",'5.1 QI Hüfte'!G48)</f>
        <v>0</v>
      </c>
      <c r="OB2" s="116" t="str">
        <f>IF('5.1 QI Hüfte'!H48="","",'5.1 QI Hüfte'!H48)</f>
        <v/>
      </c>
      <c r="OC2" s="116" t="str">
        <f>IF('5.1 QI Hüfte'!I48="","",'5.1 QI Hüfte'!I48)</f>
        <v>Indikator unvollständig</v>
      </c>
      <c r="OD2" s="116" t="str">
        <f>IF('5.1 QI Hüfte'!J48="","",'5.1 QI Hüfte'!J48)</f>
        <v/>
      </c>
      <c r="OE2" s="116" t="str">
        <f>IF('5.1 QI Hüfte'!K48="","",'5.1 QI Hüfte'!K48)</f>
        <v/>
      </c>
      <c r="OF2" s="116" t="str">
        <f>IF('5.1 QI Hüfte'!L48="","",'5.1 QI Hüfte'!L48)</f>
        <v/>
      </c>
      <c r="OG2" s="116" t="str">
        <f>IF('5.1 QI Hüfte'!F49="","",'5.1 QI Hüfte'!F49)</f>
        <v/>
      </c>
      <c r="OH2" s="116">
        <f>IF('5.1 QI Hüfte'!G49="","",'5.1 QI Hüfte'!G49)</f>
        <v>0</v>
      </c>
      <c r="OI2" s="116" t="str">
        <f>IF('5.1 QI Hüfte'!H49="","",'5.1 QI Hüfte'!H49)</f>
        <v/>
      </c>
      <c r="OJ2" s="116" t="str">
        <f>IF('5.1 QI Hüfte'!I49="","",'5.1 QI Hüfte'!I49)</f>
        <v>Indikator unvollständig</v>
      </c>
      <c r="OK2" s="116" t="str">
        <f>IF('5.1 QI Hüfte'!J49="","",'5.1 QI Hüfte'!J49)</f>
        <v/>
      </c>
      <c r="OL2" s="116" t="str">
        <f>IF('5.1 QI Hüfte'!K49="","",'5.1 QI Hüfte'!K49)</f>
        <v/>
      </c>
      <c r="OM2" s="116" t="str">
        <f>IF('5.1 QI Hüfte'!L49="","",'5.1 QI Hüfte'!L49)</f>
        <v/>
      </c>
      <c r="ON2" s="116" t="str">
        <f>IF('5.1 QI Hüfte'!F50="","",'5.1 QI Hüfte'!F50)</f>
        <v/>
      </c>
      <c r="OO2" s="116">
        <f>IF('5.1 QI Hüfte'!G50="","",'5.1 QI Hüfte'!G50)</f>
        <v>0</v>
      </c>
      <c r="OP2" s="116" t="str">
        <f>IF('5.1 QI Hüfte'!H50="","",'5.1 QI Hüfte'!H50)</f>
        <v/>
      </c>
      <c r="OQ2" s="116" t="str">
        <f>IF('5.1 QI Hüfte'!I50="","",'5.1 QI Hüfte'!I50)</f>
        <v>Indikator unvollständig</v>
      </c>
      <c r="OR2" s="116" t="str">
        <f>IF('5.1 QI Hüfte'!J50="","",'5.1 QI Hüfte'!J50)</f>
        <v/>
      </c>
      <c r="OS2" s="116" t="str">
        <f>IF('5.1 QI Hüfte'!K50="","",'5.1 QI Hüfte'!K50)</f>
        <v/>
      </c>
      <c r="OT2" s="116" t="str">
        <f>IF('5.1 QI Hüfte'!L50="","",'5.1 QI Hüfte'!L50)</f>
        <v/>
      </c>
      <c r="OU2" s="116" t="str">
        <f>IF('5.1 QI Hüfte'!F51="","",'5.1 QI Hüfte'!F51)</f>
        <v/>
      </c>
      <c r="OV2" s="116">
        <f>IF('5.1 QI Hüfte'!G51="","",'5.1 QI Hüfte'!G51)</f>
        <v>0</v>
      </c>
      <c r="OW2" s="116" t="str">
        <f>IF('5.1 QI Hüfte'!H51="","",'5.1 QI Hüfte'!H51)</f>
        <v/>
      </c>
      <c r="OX2" s="116" t="str">
        <f>IF('5.1 QI Hüfte'!I51="","",'5.1 QI Hüfte'!I51)</f>
        <v>Indikator unvollständig</v>
      </c>
      <c r="OY2" s="116" t="str">
        <f>IF('5.1 QI Hüfte'!J51="","",'5.1 QI Hüfte'!J51)</f>
        <v/>
      </c>
      <c r="OZ2" s="116" t="str">
        <f>IF('5.1 QI Hüfte'!K51="","",'5.1 QI Hüfte'!K51)</f>
        <v/>
      </c>
      <c r="PA2" s="116" t="str">
        <f>IF('5.1 QI Hüfte'!L51="","",'5.1 QI Hüfte'!L51)</f>
        <v/>
      </c>
      <c r="PB2" s="116" t="str">
        <f>IF('5.1 QI Hüfte'!F52="","",'5.1 QI Hüfte'!F52)</f>
        <v/>
      </c>
      <c r="PC2" s="116">
        <f>IF('5.1 QI Hüfte'!G52="","",'5.1 QI Hüfte'!G52)</f>
        <v>0</v>
      </c>
      <c r="PD2" s="116" t="str">
        <f>IF('5.1 QI Hüfte'!H52="","",'5.1 QI Hüfte'!H52)</f>
        <v/>
      </c>
      <c r="PE2" s="116" t="str">
        <f>IF('5.1 QI Hüfte'!I52="","",'5.1 QI Hüfte'!I52)</f>
        <v>Indikator unvollständig</v>
      </c>
      <c r="PF2" s="116" t="str">
        <f>IF('5.1 QI Hüfte'!J52="","",'5.1 QI Hüfte'!J52)</f>
        <v/>
      </c>
      <c r="PG2" s="116" t="str">
        <f>IF('5.1 QI Hüfte'!K52="","",'5.1 QI Hüfte'!K52)</f>
        <v/>
      </c>
      <c r="PH2" s="116" t="str">
        <f>IF('5.1 QI Hüfte'!L52="","",'5.1 QI Hüfte'!L52)</f>
        <v/>
      </c>
      <c r="PI2" s="116" t="str">
        <f>IF('5.1 QI Hüfte'!F53="","",'5.1 QI Hüfte'!F53)</f>
        <v/>
      </c>
      <c r="PJ2" s="116">
        <f>IF('5.1 QI Hüfte'!G53="","",'5.1 QI Hüfte'!G53)</f>
        <v>0</v>
      </c>
      <c r="PK2" s="116" t="str">
        <f>IF('5.1 QI Hüfte'!H53="","",'5.1 QI Hüfte'!H53)</f>
        <v/>
      </c>
      <c r="PL2" s="116" t="str">
        <f>IF('5.1 QI Hüfte'!I53="","",'5.1 QI Hüfte'!I53)</f>
        <v>Indikator unvollständig</v>
      </c>
      <c r="PM2" s="116" t="str">
        <f>IF('5.1 QI Hüfte'!J53="","",'5.1 QI Hüfte'!J53)</f>
        <v/>
      </c>
      <c r="PN2" s="116" t="str">
        <f>IF('5.1 QI Hüfte'!K53="","",'5.1 QI Hüfte'!K53)</f>
        <v/>
      </c>
      <c r="PO2" s="116" t="str">
        <f>IF('5.1 QI Hüfte'!L53="","",'5.1 QI Hüfte'!L53)</f>
        <v/>
      </c>
      <c r="PP2" s="116" t="str">
        <f>IF('5.1 QI Hüfte'!F54="","",'5.1 QI Hüfte'!F54)</f>
        <v/>
      </c>
      <c r="PQ2" s="116">
        <f>IF('5.1 QI Hüfte'!G54="","",'5.1 QI Hüfte'!G54)</f>
        <v>0</v>
      </c>
      <c r="PR2" s="116" t="str">
        <f>IF('5.1 QI Hüfte'!H54="","",'5.1 QI Hüfte'!H54)</f>
        <v/>
      </c>
      <c r="PS2" s="116" t="str">
        <f>IF('5.1 QI Hüfte'!I54="","",'5.1 QI Hüfte'!I54)</f>
        <v>Indikator unvollständig</v>
      </c>
      <c r="PT2" s="116" t="str">
        <f>IF('5.1 QI Hüfte'!J54="","",'5.1 QI Hüfte'!J54)</f>
        <v/>
      </c>
      <c r="PU2" s="116" t="str">
        <f>IF('5.1 QI Hüfte'!K54="","",'5.1 QI Hüfte'!K54)</f>
        <v/>
      </c>
      <c r="PV2" s="116" t="str">
        <f>IF('5.1 QI Hüfte'!L54="","",'5.1 QI Hüfte'!L54)</f>
        <v/>
      </c>
      <c r="PW2" s="116" t="str">
        <f>IF('5.1 QI Hüfte'!F55="","",'5.1 QI Hüfte'!F55)</f>
        <v/>
      </c>
      <c r="PX2" s="116">
        <f>IF('5.1 QI Hüfte'!G55="","",'5.1 QI Hüfte'!G55)</f>
        <v>0</v>
      </c>
      <c r="PY2" s="116" t="str">
        <f>IF('5.1 QI Hüfte'!H55="","",'5.1 QI Hüfte'!H55)</f>
        <v/>
      </c>
      <c r="PZ2" s="116" t="str">
        <f>IF('5.1 QI Hüfte'!I55="","",'5.1 QI Hüfte'!I55)</f>
        <v>Indikator unvollständig</v>
      </c>
      <c r="QA2" s="116" t="str">
        <f>IF('5.1 QI Hüfte'!J55="","",'5.1 QI Hüfte'!J55)</f>
        <v/>
      </c>
      <c r="QB2" s="116" t="str">
        <f>IF('5.1 QI Hüfte'!K55="","",'5.1 QI Hüfte'!K55)</f>
        <v/>
      </c>
      <c r="QC2" s="116" t="str">
        <f>IF('5.1 QI Hüfte'!L55="","",'5.1 QI Hüfte'!L55)</f>
        <v/>
      </c>
      <c r="QD2" s="116" t="str">
        <f>IF('5.1 QI Hüfte'!F56="","",'5.1 QI Hüfte'!F56)</f>
        <v/>
      </c>
      <c r="QE2" s="116">
        <f>IF('5.1 QI Hüfte'!G56="","",'5.1 QI Hüfte'!G56)</f>
        <v>0</v>
      </c>
      <c r="QF2" s="116" t="str">
        <f>IF('5.1 QI Hüfte'!H56="","",'5.1 QI Hüfte'!H56)</f>
        <v/>
      </c>
      <c r="QG2" s="116" t="str">
        <f>IF('5.1 QI Hüfte'!I56="","",'5.1 QI Hüfte'!I56)</f>
        <v>Indikator unvollständig</v>
      </c>
      <c r="QH2" s="116" t="str">
        <f>IF('5.1 QI Hüfte'!J56="","",'5.1 QI Hüfte'!J56)</f>
        <v/>
      </c>
      <c r="QI2" s="116" t="str">
        <f>IF('5.1 QI Hüfte'!K56="","",'5.1 QI Hüfte'!K56)</f>
        <v/>
      </c>
      <c r="QJ2" s="116" t="str">
        <f>IF('5.1 QI Hüfte'!L56="","",'5.1 QI Hüfte'!L56)</f>
        <v/>
      </c>
      <c r="QK2" s="116" t="str">
        <f>IF('5.1 QI Hüfte'!F57="","",'5.1 QI Hüfte'!F57)</f>
        <v/>
      </c>
      <c r="QL2" s="116">
        <f>IF('5.1 QI Hüfte'!G57="","",'5.1 QI Hüfte'!G57)</f>
        <v>0</v>
      </c>
      <c r="QM2" s="116" t="str">
        <f>IF('5.1 QI Hüfte'!H57="","",'5.1 QI Hüfte'!H57)</f>
        <v/>
      </c>
      <c r="QN2" s="116" t="str">
        <f>IF('5.1 QI Hüfte'!I57="","",'5.1 QI Hüfte'!I57)</f>
        <v>Indikator unvollständig</v>
      </c>
      <c r="QO2" s="116" t="str">
        <f>IF('5.1 QI Hüfte'!J57="","",'5.1 QI Hüfte'!J57)</f>
        <v/>
      </c>
      <c r="QP2" s="116" t="str">
        <f>IF('5.1 QI Hüfte'!K57="","",'5.1 QI Hüfte'!K57)</f>
        <v/>
      </c>
      <c r="QQ2" s="116" t="str">
        <f>IF('5.1 QI Hüfte'!L57="","",'5.1 QI Hüfte'!L57)</f>
        <v/>
      </c>
      <c r="QR2" s="116" t="str">
        <f>IF('5.1 QI Hüfte'!F58="","",'5.1 QI Hüfte'!F58)</f>
        <v/>
      </c>
      <c r="QS2" s="116">
        <f>IF('5.1 QI Hüfte'!G58="","",'5.1 QI Hüfte'!G58)</f>
        <v>0</v>
      </c>
      <c r="QT2" s="116" t="str">
        <f>IF('5.1 QI Hüfte'!H58="","",'5.1 QI Hüfte'!H58)</f>
        <v/>
      </c>
      <c r="QU2" s="116" t="str">
        <f>IF('5.1 QI Hüfte'!I58="","",'5.1 QI Hüfte'!I58)</f>
        <v>Indikator unvollständig</v>
      </c>
      <c r="QV2" s="116" t="str">
        <f>IF('5.1 QI Hüfte'!J58="","",'5.1 QI Hüfte'!J58)</f>
        <v/>
      </c>
      <c r="QW2" s="116" t="str">
        <f>IF('5.1 QI Hüfte'!K58="","",'5.1 QI Hüfte'!K58)</f>
        <v/>
      </c>
      <c r="QX2" s="116" t="str">
        <f>IF('5.1 QI Hüfte'!L58="","",'5.1 QI Hüfte'!L58)</f>
        <v/>
      </c>
      <c r="QY2" s="116" t="str">
        <f>IF('5.1 QI Hüfte'!F59="","",'5.1 QI Hüfte'!F59)</f>
        <v/>
      </c>
      <c r="QZ2" s="116">
        <f>IF('5.1 QI Hüfte'!G59="","",'5.1 QI Hüfte'!G59)</f>
        <v>0</v>
      </c>
      <c r="RA2" s="116" t="str">
        <f>IF('5.1 QI Hüfte'!H59="","",'5.1 QI Hüfte'!H59)</f>
        <v/>
      </c>
      <c r="RB2" s="116" t="str">
        <f>IF('5.1 QI Hüfte'!I59="","",'5.1 QI Hüfte'!I59)</f>
        <v>Indikator unvollständig</v>
      </c>
      <c r="RC2" s="116" t="str">
        <f>IF('5.1 QI Hüfte'!J59="","",'5.1 QI Hüfte'!J59)</f>
        <v/>
      </c>
      <c r="RD2" s="116" t="str">
        <f>IF('5.1 QI Hüfte'!K59="","",'5.1 QI Hüfte'!K59)</f>
        <v/>
      </c>
      <c r="RE2" s="116" t="str">
        <f>IF('5.1 QI Hüfte'!L59="","",'5.1 QI Hüfte'!L59)</f>
        <v/>
      </c>
      <c r="RF2" s="116" t="str">
        <f>IF('5.1 QI Hüfte'!F60="","",'5.1 QI Hüfte'!F60)</f>
        <v/>
      </c>
      <c r="RG2" s="116">
        <f>IF('5.1 QI Hüfte'!G60="","",'5.1 QI Hüfte'!G60)</f>
        <v>0</v>
      </c>
      <c r="RH2" s="116" t="str">
        <f>IF('5.1 QI Hüfte'!H60="","",'5.1 QI Hüfte'!H60)</f>
        <v/>
      </c>
      <c r="RI2" s="116" t="str">
        <f>IF('5.1 QI Hüfte'!I60="","",'5.1 QI Hüfte'!I60)</f>
        <v>Indikator unvollständig</v>
      </c>
      <c r="RJ2" s="116" t="str">
        <f>IF('5.1 QI Hüfte'!J60="","",'5.1 QI Hüfte'!J60)</f>
        <v/>
      </c>
      <c r="RK2" s="116" t="str">
        <f>IF('5.1 QI Hüfte'!K60="","",'5.1 QI Hüfte'!K60)</f>
        <v/>
      </c>
      <c r="RL2" s="116" t="str">
        <f>IF('5.1 QI Hüfte'!L60="","",'5.1 QI Hüfte'!L60)</f>
        <v/>
      </c>
      <c r="RM2" s="116" t="str">
        <f>IF('5.1 QI Hüfte'!F61="","",'5.1 QI Hüfte'!F61)</f>
        <v/>
      </c>
      <c r="RN2" s="116">
        <f>IF('5.1 QI Hüfte'!G61="","",'5.1 QI Hüfte'!G61)</f>
        <v>0</v>
      </c>
      <c r="RO2" s="116" t="str">
        <f>IF('5.1 QI Hüfte'!H61="","",'5.1 QI Hüfte'!H61)</f>
        <v/>
      </c>
      <c r="RP2" s="116" t="str">
        <f>IF('5.1 QI Hüfte'!I61="","",'5.1 QI Hüfte'!I61)</f>
        <v>Indikator unvollständig</v>
      </c>
      <c r="RQ2" s="116" t="str">
        <f>IF('5.1 QI Hüfte'!J61="","",'5.1 QI Hüfte'!J61)</f>
        <v/>
      </c>
      <c r="RR2" s="116" t="str">
        <f>IF('5.1 QI Hüfte'!K61="","",'5.1 QI Hüfte'!K61)</f>
        <v/>
      </c>
      <c r="RS2" s="116" t="str">
        <f>IF('5.1 QI Hüfte'!L61="","",'5.1 QI Hüfte'!L61)</f>
        <v/>
      </c>
      <c r="RT2" s="116" t="str">
        <f>IF('5.1 QI Hüfte'!F62="","",'5.1 QI Hüfte'!F62)</f>
        <v/>
      </c>
      <c r="RU2" s="116">
        <f>IF('5.1 QI Hüfte'!G62="","",'5.1 QI Hüfte'!G62)</f>
        <v>0</v>
      </c>
      <c r="RV2" s="116" t="str">
        <f>IF('5.1 QI Hüfte'!H62="","",'5.1 QI Hüfte'!H62)</f>
        <v/>
      </c>
      <c r="RW2" s="116" t="str">
        <f>IF('5.1 QI Hüfte'!I62="","",'5.1 QI Hüfte'!I62)</f>
        <v>Indikator unvollständig</v>
      </c>
      <c r="RX2" s="116" t="str">
        <f>IF('5.1 QI Hüfte'!J62="","",'5.1 QI Hüfte'!J62)</f>
        <v/>
      </c>
      <c r="RY2" s="116" t="str">
        <f>IF('5.1 QI Hüfte'!K62="","",'5.1 QI Hüfte'!K62)</f>
        <v/>
      </c>
      <c r="RZ2" s="116" t="str">
        <f>IF('5.1 QI Hüfte'!L62="","",'5.1 QI Hüfte'!L62)</f>
        <v/>
      </c>
      <c r="SA2" s="116" t="str">
        <f>IF('5.1 QI Hüfte'!F63="","",'5.1 QI Hüfte'!F63)</f>
        <v/>
      </c>
      <c r="SB2" s="116">
        <f>IF('5.1 QI Hüfte'!G63="","",'5.1 QI Hüfte'!G63)</f>
        <v>0</v>
      </c>
      <c r="SC2" s="116" t="str">
        <f>IF('5.1 QI Hüfte'!H63="","",'5.1 QI Hüfte'!H63)</f>
        <v/>
      </c>
      <c r="SD2" s="116" t="str">
        <f>IF('5.1 QI Hüfte'!I63="","",'5.1 QI Hüfte'!I63)</f>
        <v>Indikator unvollständig</v>
      </c>
      <c r="SE2" s="116" t="str">
        <f>IF('5.1 QI Hüfte'!J63="","",'5.1 QI Hüfte'!J63)</f>
        <v/>
      </c>
      <c r="SF2" s="116" t="str">
        <f>IF('5.1 QI Hüfte'!K63="","",'5.1 QI Hüfte'!K63)</f>
        <v/>
      </c>
      <c r="SG2" s="116" t="str">
        <f>IF('5.1 QI Hüfte'!L63="","",'5.1 QI Hüfte'!L63)</f>
        <v/>
      </c>
      <c r="SH2" s="116" t="str">
        <f>IF('5.1 QI Hüfte'!F64="","",'5.1 QI Hüfte'!F64)</f>
        <v/>
      </c>
      <c r="SI2" s="116" t="str">
        <f>IF('5.1 QI Hüfte'!G64="","",'5.1 QI Hüfte'!G64)</f>
        <v/>
      </c>
      <c r="SJ2" s="116" t="str">
        <f>IF('5.1 QI Hüfte'!H64="","",'5.1 QI Hüfte'!H64)</f>
        <v/>
      </c>
      <c r="SK2" s="116" t="str">
        <f>IF('5.1 QI Hüfte'!I64="","",'5.1 QI Hüfte'!I64)</f>
        <v>Indikator unvollständig</v>
      </c>
      <c r="SL2" s="116" t="str">
        <f>IF('5.1 QI Hüfte'!J64="","",'5.1 QI Hüfte'!J64)</f>
        <v/>
      </c>
      <c r="SM2" s="116" t="str">
        <f>IF('5.1 QI Hüfte'!K64="","",'5.1 QI Hüfte'!K64)</f>
        <v/>
      </c>
      <c r="SN2" s="116" t="str">
        <f>IF('5.1 QI Hüfte'!L64="","",'5.1 QI Hüfte'!L64)</f>
        <v/>
      </c>
      <c r="SO2" s="116" t="str">
        <f>IF('5.1 QI Hüfte'!F65="","",'5.1 QI Hüfte'!F65)</f>
        <v/>
      </c>
      <c r="SP2" s="116" t="str">
        <f>IF('5.1 QI Hüfte'!G65="","",'5.1 QI Hüfte'!G65)</f>
        <v/>
      </c>
      <c r="SQ2" s="116" t="str">
        <f>IF('5.1 QI Hüfte'!H65="","",'5.1 QI Hüfte'!H65)</f>
        <v/>
      </c>
      <c r="SR2" s="116" t="str">
        <f>IF('5.1 QI Hüfte'!I65="","",'5.1 QI Hüfte'!I65)</f>
        <v>Indikator unvollständig</v>
      </c>
      <c r="SS2" s="116" t="str">
        <f>IF('5.1 QI Hüfte'!J65="","",'5.1 QI Hüfte'!J65)</f>
        <v/>
      </c>
      <c r="ST2" s="116" t="str">
        <f>IF('5.1 QI Hüfte'!K65="","",'5.1 QI Hüfte'!K65)</f>
        <v/>
      </c>
      <c r="SU2" s="116" t="str">
        <f>IF('5.1 QI Hüfte'!L65="","",'5.1 QI Hüfte'!L65)</f>
        <v/>
      </c>
      <c r="SV2" s="116" t="str">
        <f>IF('5.1 QI Hüfte'!F66="","",'5.1 QI Hüfte'!F66)</f>
        <v/>
      </c>
      <c r="SW2" s="116" t="str">
        <f>IF('5.1 QI Hüfte'!G66="","",'5.1 QI Hüfte'!G66)</f>
        <v/>
      </c>
      <c r="SX2" s="116" t="str">
        <f>IF('5.1 QI Hüfte'!H66="","",'5.1 QI Hüfte'!H66)</f>
        <v/>
      </c>
      <c r="SY2" s="116" t="str">
        <f>IF('5.1 QI Hüfte'!I66="","",'5.1 QI Hüfte'!I66)</f>
        <v>Indikator unvollständig</v>
      </c>
      <c r="SZ2" s="116" t="str">
        <f>IF('5.1 QI Hüfte'!J66="","",'5.1 QI Hüfte'!J66)</f>
        <v/>
      </c>
      <c r="TA2" s="116" t="str">
        <f>IF('5.1 QI Hüfte'!K66="","",'5.1 QI Hüfte'!K66)</f>
        <v/>
      </c>
      <c r="TB2" s="116" t="str">
        <f>IF('5.1 QI Hüfte'!L66="","",'5.1 QI Hüfte'!L66)</f>
        <v/>
      </c>
      <c r="TC2" s="116" t="str">
        <f>IF('5.1 QI Hüfte'!F67="","",'5.1 QI Hüfte'!F67)</f>
        <v/>
      </c>
      <c r="TD2" s="116" t="str">
        <f>IF('5.1 QI Hüfte'!G67="","",'5.1 QI Hüfte'!G67)</f>
        <v/>
      </c>
      <c r="TE2" s="116" t="str">
        <f>IF('5.1 QI Hüfte'!H67="","",'5.1 QI Hüfte'!H67)</f>
        <v/>
      </c>
      <c r="TF2" s="116" t="str">
        <f>IF('5.1 QI Hüfte'!I67="","",'5.1 QI Hüfte'!I67)</f>
        <v>Indikator unvollständig</v>
      </c>
      <c r="TG2" s="116" t="str">
        <f>IF('5.1 QI Hüfte'!J67="","",'5.1 QI Hüfte'!J67)</f>
        <v/>
      </c>
      <c r="TH2" s="116" t="str">
        <f>IF('5.1 QI Hüfte'!K67="","",'5.1 QI Hüfte'!K67)</f>
        <v/>
      </c>
      <c r="TI2" s="116" t="str">
        <f>IF('5.1 QI Hüfte'!L67="","",'5.1 QI Hüfte'!L67)</f>
        <v/>
      </c>
      <c r="TJ2" s="116" t="str">
        <f>IF('5.2 QI Knie'!F18="","",'5.2 QI Knie'!F18)</f>
        <v/>
      </c>
      <c r="TK2" s="116">
        <f>IF('5.2 QI Knie'!G18="","",'5.2 QI Knie'!G18)</f>
        <v>0</v>
      </c>
      <c r="TL2" s="123" t="str">
        <f>IF('5.2 QI Knie'!H18="","",'5.2 QI Knie'!H18)</f>
        <v/>
      </c>
      <c r="TM2" s="116" t="str">
        <f>IF('5.2 QI Knie'!I18="","",'5.2 QI Knie'!I18)</f>
        <v>Indikator unvollständig</v>
      </c>
      <c r="TN2" s="116" t="str">
        <f>IF('5.2 QI Knie'!J18="","",'5.2 QI Knie'!J18)</f>
        <v/>
      </c>
      <c r="TO2" s="116" t="str">
        <f>IF('5.2 QI Knie'!K18="","",'5.2 QI Knie'!K18)</f>
        <v/>
      </c>
      <c r="TP2" s="116" t="str">
        <f>IF('5.2 QI Knie'!L18="","",'5.2 QI Knie'!L18)</f>
        <v/>
      </c>
      <c r="TQ2" s="116" t="str">
        <f>IF('5.2 QI Knie'!F19="","",'5.2 QI Knie'!F19)</f>
        <v/>
      </c>
      <c r="TR2" s="116">
        <f>IF('5.2 QI Knie'!G19="","",'5.2 QI Knie'!G19)</f>
        <v>0</v>
      </c>
      <c r="TS2" s="123" t="str">
        <f>IF('5.2 QI Knie'!H19="","",'5.2 QI Knie'!H19)</f>
        <v/>
      </c>
      <c r="TT2" s="116" t="str">
        <f>IF('5.2 QI Knie'!I19="","",'5.2 QI Knie'!I19)</f>
        <v>Indikator unvollständig</v>
      </c>
      <c r="TU2" s="116" t="str">
        <f>IF('5.2 QI Knie'!J19="","",'5.2 QI Knie'!J19)</f>
        <v/>
      </c>
      <c r="TV2" s="116" t="str">
        <f>IF('5.2 QI Knie'!K19="","",'5.2 QI Knie'!K19)</f>
        <v/>
      </c>
      <c r="TW2" s="116" t="str">
        <f>IF('5.2 QI Knie'!L19="","",'5.2 QI Knie'!L19)</f>
        <v/>
      </c>
      <c r="TX2" s="116" t="str">
        <f>IF('5.2 QI Knie'!F20="","",'5.2 QI Knie'!F20)</f>
        <v/>
      </c>
      <c r="TY2" s="116">
        <f>IF('5.2 QI Knie'!G20="","",'5.2 QI Knie'!G20)</f>
        <v>0</v>
      </c>
      <c r="TZ2" s="123" t="str">
        <f>IF('5.2 QI Knie'!H20="","",'5.2 QI Knie'!H20)</f>
        <v/>
      </c>
      <c r="UA2" s="116" t="str">
        <f>IF('5.2 QI Knie'!I20="","",'5.2 QI Knie'!I20)</f>
        <v>Indikator unvollständig</v>
      </c>
      <c r="UB2" s="116" t="str">
        <f>IF('5.2 QI Knie'!J20="","",'5.2 QI Knie'!J20)</f>
        <v/>
      </c>
      <c r="UC2" s="116" t="str">
        <f>IF('5.2 QI Knie'!K20="","",'5.2 QI Knie'!K20)</f>
        <v/>
      </c>
      <c r="UD2" s="116" t="str">
        <f>IF('5.2 QI Knie'!L20="","",'5.2 QI Knie'!L20)</f>
        <v/>
      </c>
      <c r="UE2" s="116" t="str">
        <f>IF('5.2 QI Knie'!F21="","",'5.2 QI Knie'!F21)</f>
        <v/>
      </c>
      <c r="UF2" s="116">
        <f>IF('5.2 QI Knie'!G21="","",'5.2 QI Knie'!G21)</f>
        <v>0</v>
      </c>
      <c r="UG2" s="123" t="str">
        <f>IF('5.2 QI Knie'!H21="","",'5.2 QI Knie'!H21)</f>
        <v/>
      </c>
      <c r="UH2" s="116" t="str">
        <f>IF('5.2 QI Knie'!I21="","",'5.2 QI Knie'!I21)</f>
        <v>Indikator unvollständig</v>
      </c>
      <c r="UI2" s="116" t="str">
        <f>IF('5.2 QI Knie'!J21="","",'5.2 QI Knie'!J21)</f>
        <v/>
      </c>
      <c r="UJ2" s="116" t="str">
        <f>IF('5.2 QI Knie'!K21="","",'5.2 QI Knie'!K21)</f>
        <v/>
      </c>
      <c r="UK2" s="116" t="str">
        <f>IF('5.2 QI Knie'!L21="","",'5.2 QI Knie'!L21)</f>
        <v/>
      </c>
      <c r="UL2" s="116" t="str">
        <f>IF('5.2 QI Knie'!F22="","",'5.2 QI Knie'!F22)</f>
        <v/>
      </c>
      <c r="UM2" s="116">
        <f>IF('5.2 QI Knie'!G22="","",'5.2 QI Knie'!G22)</f>
        <v>0</v>
      </c>
      <c r="UN2" s="123" t="str">
        <f>IF('5.2 QI Knie'!H22="","",'5.2 QI Knie'!H22)</f>
        <v/>
      </c>
      <c r="UO2" s="116" t="str">
        <f>IF('5.2 QI Knie'!I22="","",'5.2 QI Knie'!I22)</f>
        <v>Indikator unvollständig</v>
      </c>
      <c r="UP2" s="116" t="str">
        <f>IF('5.2 QI Knie'!J22="","",'5.2 QI Knie'!J22)</f>
        <v/>
      </c>
      <c r="UQ2" s="116" t="str">
        <f>IF('5.2 QI Knie'!K22="","",'5.2 QI Knie'!K22)</f>
        <v/>
      </c>
      <c r="UR2" s="116" t="str">
        <f>IF('5.2 QI Knie'!L22="","",'5.2 QI Knie'!L22)</f>
        <v/>
      </c>
      <c r="US2" s="116" t="str">
        <f>IF('5.2 QI Knie'!F23="","",'5.2 QI Knie'!F23)</f>
        <v/>
      </c>
      <c r="UT2" s="116">
        <f>IF('5.2 QI Knie'!G23="","",'5.2 QI Knie'!G23)</f>
        <v>0</v>
      </c>
      <c r="UU2" s="123" t="str">
        <f>IF('5.2 QI Knie'!H23="","",'5.2 QI Knie'!H23)</f>
        <v/>
      </c>
      <c r="UV2" s="116" t="str">
        <f>IF('5.2 QI Knie'!I23="","",'5.2 QI Knie'!I23)</f>
        <v>Indikator unvollständig</v>
      </c>
      <c r="UW2" s="116" t="str">
        <f>IF('5.2 QI Knie'!J23="","",'5.2 QI Knie'!J23)</f>
        <v/>
      </c>
      <c r="UX2" s="116" t="str">
        <f>IF('5.2 QI Knie'!K23="","",'5.2 QI Knie'!K23)</f>
        <v/>
      </c>
      <c r="UY2" s="116" t="str">
        <f>IF('5.2 QI Knie'!L23="","",'5.2 QI Knie'!L23)</f>
        <v/>
      </c>
      <c r="UZ2" s="116" t="str">
        <f>IF('5.2 QI Knie'!F24="","",'5.2 QI Knie'!F24)</f>
        <v/>
      </c>
      <c r="VA2" s="116">
        <f>IF('5.2 QI Knie'!G24="","",'5.2 QI Knie'!G24)</f>
        <v>0</v>
      </c>
      <c r="VB2" s="123" t="str">
        <f>IF('5.2 QI Knie'!H24="","",'5.2 QI Knie'!H24)</f>
        <v/>
      </c>
      <c r="VC2" s="116" t="str">
        <f>IF('5.2 QI Knie'!I24="","",'5.2 QI Knie'!I24)</f>
        <v>Indikator unvollständig</v>
      </c>
      <c r="VD2" s="116" t="str">
        <f>IF('5.2 QI Knie'!J24="","",'5.2 QI Knie'!J24)</f>
        <v/>
      </c>
      <c r="VE2" s="116" t="str">
        <f>IF('5.2 QI Knie'!K24="","",'5.2 QI Knie'!K24)</f>
        <v/>
      </c>
      <c r="VF2" s="116" t="str">
        <f>IF('5.2 QI Knie'!L24="","",'5.2 QI Knie'!L24)</f>
        <v/>
      </c>
      <c r="VG2" s="116" t="str">
        <f>IF('5.2 QI Knie'!F25="","",'5.2 QI Knie'!F25)</f>
        <v/>
      </c>
      <c r="VH2" s="116">
        <f>IF('5.2 QI Knie'!G25="","",'5.2 QI Knie'!G25)</f>
        <v>0</v>
      </c>
      <c r="VI2" s="123" t="str">
        <f>IF('5.2 QI Knie'!H25="","",'5.2 QI Knie'!H25)</f>
        <v/>
      </c>
      <c r="VJ2" s="116" t="str">
        <f>IF('5.2 QI Knie'!I25="","",'5.2 QI Knie'!I25)</f>
        <v>Indikator unvollständig</v>
      </c>
      <c r="VK2" s="116" t="str">
        <f>IF('5.2 QI Knie'!J25="","",'5.2 QI Knie'!J25)</f>
        <v/>
      </c>
      <c r="VL2" s="116" t="str">
        <f>IF('5.2 QI Knie'!K25="","",'5.2 QI Knie'!K25)</f>
        <v/>
      </c>
      <c r="VM2" s="116" t="str">
        <f>IF('5.2 QI Knie'!L25="","",'5.2 QI Knie'!L25)</f>
        <v/>
      </c>
      <c r="VN2" s="116" t="s">
        <v>1011</v>
      </c>
      <c r="VO2" s="116" t="s">
        <v>1011</v>
      </c>
      <c r="VP2" s="123" t="s">
        <v>1011</v>
      </c>
      <c r="VQ2" s="116" t="s">
        <v>1011</v>
      </c>
      <c r="VR2" s="116" t="s">
        <v>1011</v>
      </c>
      <c r="VS2" s="116" t="s">
        <v>1011</v>
      </c>
      <c r="VT2" s="116" t="s">
        <v>1011</v>
      </c>
      <c r="VU2" s="116" t="s">
        <v>1011</v>
      </c>
      <c r="VV2" s="116" t="s">
        <v>1011</v>
      </c>
      <c r="VW2" s="123" t="s">
        <v>1011</v>
      </c>
      <c r="VX2" s="116" t="s">
        <v>1011</v>
      </c>
      <c r="VY2" s="116" t="s">
        <v>1011</v>
      </c>
      <c r="VZ2" s="116" t="s">
        <v>1011</v>
      </c>
      <c r="WA2" s="116" t="s">
        <v>1011</v>
      </c>
      <c r="WB2" s="116" t="s">
        <v>1011</v>
      </c>
      <c r="WC2" s="116" t="s">
        <v>1011</v>
      </c>
      <c r="WD2" s="123" t="s">
        <v>1011</v>
      </c>
      <c r="WE2" s="116" t="s">
        <v>1011</v>
      </c>
      <c r="WF2" s="116" t="s">
        <v>1011</v>
      </c>
      <c r="WG2" s="116" t="s">
        <v>1011</v>
      </c>
      <c r="WH2" s="116" t="s">
        <v>1011</v>
      </c>
      <c r="WI2" s="116" t="s">
        <v>1011</v>
      </c>
      <c r="WJ2" s="116" t="s">
        <v>1011</v>
      </c>
      <c r="WK2" s="123" t="s">
        <v>1011</v>
      </c>
      <c r="WL2" s="116" t="s">
        <v>1011</v>
      </c>
      <c r="WM2" s="116" t="s">
        <v>1011</v>
      </c>
      <c r="WN2" s="116" t="s">
        <v>1011</v>
      </c>
      <c r="WO2" s="116" t="s">
        <v>1011</v>
      </c>
      <c r="WP2" s="116" t="s">
        <v>1011</v>
      </c>
      <c r="WQ2" s="116" t="s">
        <v>1011</v>
      </c>
      <c r="WR2" s="123" t="s">
        <v>1011</v>
      </c>
      <c r="WS2" s="116" t="s">
        <v>1011</v>
      </c>
      <c r="WT2" s="116" t="s">
        <v>1011</v>
      </c>
      <c r="WU2" s="116" t="s">
        <v>1011</v>
      </c>
      <c r="WV2" s="116" t="s">
        <v>1011</v>
      </c>
      <c r="WW2" s="116" t="s">
        <v>1011</v>
      </c>
      <c r="WX2" s="116" t="s">
        <v>1011</v>
      </c>
      <c r="WY2" s="123" t="s">
        <v>1011</v>
      </c>
      <c r="WZ2" s="116" t="s">
        <v>1011</v>
      </c>
      <c r="XA2" s="116" t="s">
        <v>1011</v>
      </c>
      <c r="XB2" s="116" t="s">
        <v>1011</v>
      </c>
      <c r="XC2" s="116" t="s">
        <v>1011</v>
      </c>
      <c r="XD2" s="116" t="str">
        <f>IF('5.2 QI Knie'!F29="","",'5.2 QI Knie'!F29)</f>
        <v/>
      </c>
      <c r="XE2" s="116">
        <f>IF('5.2 QI Knie'!G29="","",'5.2 QI Knie'!G29)</f>
        <v>0</v>
      </c>
      <c r="XF2" s="116" t="str">
        <f>IF('5.2 QI Knie'!H29="","",'5.2 QI Knie'!H29)</f>
        <v/>
      </c>
      <c r="XG2" s="116" t="str">
        <f>IF('5.2 QI Knie'!I29="","",'5.2 QI Knie'!I29)</f>
        <v>Indikator unvollständig</v>
      </c>
      <c r="XH2" s="116" t="str">
        <f>IF('5.2 QI Knie'!J29="","",'5.2 QI Knie'!J29)</f>
        <v/>
      </c>
      <c r="XI2" s="116" t="str">
        <f>IF('5.2 QI Knie'!K29="","",'5.2 QI Knie'!K29)</f>
        <v/>
      </c>
      <c r="XJ2" s="116" t="str">
        <f>IF('5.2 QI Knie'!L29="","",'5.2 QI Knie'!L29)</f>
        <v/>
      </c>
      <c r="XK2" s="116" t="str">
        <f>IF('5.2 QI Knie'!F30="","",'5.2 QI Knie'!F30)</f>
        <v/>
      </c>
      <c r="XL2" s="116">
        <f>IF('5.2 QI Knie'!G30="","",'5.2 QI Knie'!G30)</f>
        <v>0</v>
      </c>
      <c r="XM2" s="116" t="str">
        <f>IF('5.2 QI Knie'!H30="","",'5.2 QI Knie'!H30)</f>
        <v/>
      </c>
      <c r="XN2" s="116" t="str">
        <f>IF('5.2 QI Knie'!I30="","",'5.2 QI Knie'!I30)</f>
        <v>Indikator unvollständig</v>
      </c>
      <c r="XO2" s="116" t="str">
        <f>IF('5.2 QI Knie'!J30="","",'5.2 QI Knie'!J30)</f>
        <v/>
      </c>
      <c r="XP2" s="116" t="str">
        <f>IF('5.2 QI Knie'!K30="","",'5.2 QI Knie'!K30)</f>
        <v/>
      </c>
      <c r="XQ2" s="116" t="str">
        <f>IF('5.2 QI Knie'!L30="","",'5.2 QI Knie'!L30)</f>
        <v/>
      </c>
      <c r="XR2" s="116" t="str">
        <f>IF('5.2 QI Knie'!F31="","",'5.2 QI Knie'!F31)</f>
        <v/>
      </c>
      <c r="XS2" s="116">
        <f>IF('5.2 QI Knie'!G31="","",'5.2 QI Knie'!G31)</f>
        <v>0</v>
      </c>
      <c r="XT2" s="116" t="str">
        <f>IF('5.2 QI Knie'!H31="","",'5.2 QI Knie'!H31)</f>
        <v/>
      </c>
      <c r="XU2" s="116" t="str">
        <f>IF('5.2 QI Knie'!I31="","",'5.2 QI Knie'!I31)</f>
        <v>Indikator unvollständig</v>
      </c>
      <c r="XV2" s="116" t="str">
        <f>IF('5.2 QI Knie'!J31="","",'5.2 QI Knie'!J31)</f>
        <v/>
      </c>
      <c r="XW2" s="116" t="str">
        <f>IF('5.2 QI Knie'!K31="","",'5.2 QI Knie'!K31)</f>
        <v/>
      </c>
      <c r="XX2" s="116" t="str">
        <f>IF('5.2 QI Knie'!L31="","",'5.2 QI Knie'!L31)</f>
        <v/>
      </c>
      <c r="XY2" s="116" t="str">
        <f>IF('5.2 QI Knie'!F32="","",'5.2 QI Knie'!F32)</f>
        <v/>
      </c>
      <c r="XZ2" s="116">
        <f>IF('5.2 QI Knie'!G32="","",'5.2 QI Knie'!G32)</f>
        <v>0</v>
      </c>
      <c r="YA2" s="116" t="str">
        <f>IF('5.2 QI Knie'!H32="","",'5.2 QI Knie'!H32)</f>
        <v/>
      </c>
      <c r="YB2" s="116" t="str">
        <f>IF('5.2 QI Knie'!I32="","",'5.2 QI Knie'!I32)</f>
        <v>Indikator unvollständig</v>
      </c>
      <c r="YC2" s="116" t="str">
        <f>IF('5.2 QI Knie'!J32="","",'5.2 QI Knie'!J32)</f>
        <v/>
      </c>
      <c r="YD2" s="116" t="str">
        <f>IF('5.2 QI Knie'!K32="","",'5.2 QI Knie'!K32)</f>
        <v/>
      </c>
      <c r="YE2" s="116" t="str">
        <f>IF('5.2 QI Knie'!L32="","",'5.2 QI Knie'!L32)</f>
        <v/>
      </c>
      <c r="YF2" s="116" t="str">
        <f>IF('5.2 QI Knie'!F33="","",'5.2 QI Knie'!F33)</f>
        <v/>
      </c>
      <c r="YG2" s="116">
        <f>IF('5.2 QI Knie'!G33="","",'5.2 QI Knie'!G33)</f>
        <v>0</v>
      </c>
      <c r="YH2" s="116" t="str">
        <f>IF('5.2 QI Knie'!H33="","",'5.2 QI Knie'!H33)</f>
        <v/>
      </c>
      <c r="YI2" s="116" t="str">
        <f>IF('5.2 QI Knie'!I33="","",'5.2 QI Knie'!I33)</f>
        <v>Indikator unvollständig</v>
      </c>
      <c r="YJ2" s="116" t="str">
        <f>IF('5.2 QI Knie'!J33="","",'5.2 QI Knie'!J33)</f>
        <v/>
      </c>
      <c r="YK2" s="116" t="str">
        <f>IF('5.2 QI Knie'!K33="","",'5.2 QI Knie'!K33)</f>
        <v/>
      </c>
      <c r="YL2" s="116" t="str">
        <f>IF('5.2 QI Knie'!L33="","",'5.2 QI Knie'!L33)</f>
        <v/>
      </c>
      <c r="YM2" s="116" t="str">
        <f>IF('5.2 QI Knie'!F34="","",'5.2 QI Knie'!F34)</f>
        <v/>
      </c>
      <c r="YN2" s="116">
        <f>IF('5.2 QI Knie'!G34="","",'5.2 QI Knie'!G34)</f>
        <v>0</v>
      </c>
      <c r="YO2" s="116" t="str">
        <f>IF('5.2 QI Knie'!H34="","",'5.2 QI Knie'!H34)</f>
        <v/>
      </c>
      <c r="YP2" s="116" t="str">
        <f>IF('5.2 QI Knie'!I34="","",'5.2 QI Knie'!I34)</f>
        <v>Indikator unvollständig</v>
      </c>
      <c r="YQ2" s="116" t="str">
        <f>IF('5.2 QI Knie'!J34="","",'5.2 QI Knie'!J34)</f>
        <v/>
      </c>
      <c r="YR2" s="116" t="str">
        <f>IF('5.2 QI Knie'!K34="","",'5.2 QI Knie'!K34)</f>
        <v/>
      </c>
      <c r="YS2" s="116" t="str">
        <f>IF('5.2 QI Knie'!L34="","",'5.2 QI Knie'!L34)</f>
        <v/>
      </c>
      <c r="YT2" s="116" t="str">
        <f>IF('5.2 QI Knie'!F35="","",'5.2 QI Knie'!F35)</f>
        <v/>
      </c>
      <c r="YU2" s="116">
        <f>IF('5.2 QI Knie'!G35="","",'5.2 QI Knie'!G35)</f>
        <v>0</v>
      </c>
      <c r="YV2" s="116" t="str">
        <f>IF('5.2 QI Knie'!H35="","",'5.2 QI Knie'!H35)</f>
        <v/>
      </c>
      <c r="YW2" s="116" t="str">
        <f>IF('5.2 QI Knie'!I35="","",'5.2 QI Knie'!I35)</f>
        <v>Indikator unvollständig</v>
      </c>
      <c r="YX2" s="116" t="str">
        <f>IF('5.2 QI Knie'!J35="","",'5.2 QI Knie'!J35)</f>
        <v/>
      </c>
      <c r="YY2" s="116" t="str">
        <f>IF('5.2 QI Knie'!K35="","",'5.2 QI Knie'!K35)</f>
        <v/>
      </c>
      <c r="YZ2" s="116" t="str">
        <f>IF('5.2 QI Knie'!L35="","",'5.2 QI Knie'!L35)</f>
        <v/>
      </c>
      <c r="ZA2" s="116" t="str">
        <f>IF('5.2 QI Knie'!F36="","",'5.2 QI Knie'!F36)</f>
        <v/>
      </c>
      <c r="ZB2" s="116">
        <f>IF('5.2 QI Knie'!G36="","",'5.2 QI Knie'!G36)</f>
        <v>0</v>
      </c>
      <c r="ZC2" s="116" t="str">
        <f>IF('5.2 QI Knie'!H36="","",'5.2 QI Knie'!H36)</f>
        <v/>
      </c>
      <c r="ZD2" s="116" t="str">
        <f>IF('5.2 QI Knie'!I36="","",'5.2 QI Knie'!I36)</f>
        <v>Indikator unvollständig</v>
      </c>
      <c r="ZE2" s="116" t="str">
        <f>IF('5.2 QI Knie'!J36="","",'5.2 QI Knie'!J36)</f>
        <v/>
      </c>
      <c r="ZF2" s="116" t="str">
        <f>IF('5.2 QI Knie'!K36="","",'5.2 QI Knie'!K36)</f>
        <v/>
      </c>
      <c r="ZG2" s="116" t="str">
        <f>IF('5.2 QI Knie'!L36="","",'5.2 QI Knie'!L36)</f>
        <v/>
      </c>
      <c r="ZH2" s="116" t="str">
        <f>IF('5.2 QI Knie'!F37="","",'5.2 QI Knie'!F37)</f>
        <v/>
      </c>
      <c r="ZI2" s="116">
        <f>IF('5.2 QI Knie'!G37="","",'5.2 QI Knie'!G37)</f>
        <v>0</v>
      </c>
      <c r="ZJ2" s="116" t="str">
        <f>IF('5.2 QI Knie'!H37="","",'5.2 QI Knie'!H37)</f>
        <v/>
      </c>
      <c r="ZK2" s="116" t="str">
        <f>IF('5.2 QI Knie'!I37="","",'5.2 QI Knie'!I37)</f>
        <v>Indikator unvollständig</v>
      </c>
      <c r="ZL2" s="116" t="str">
        <f>IF('5.2 QI Knie'!J37="","",'5.2 QI Knie'!J37)</f>
        <v/>
      </c>
      <c r="ZM2" s="116" t="str">
        <f>IF('5.2 QI Knie'!K37="","",'5.2 QI Knie'!K37)</f>
        <v/>
      </c>
      <c r="ZN2" s="116" t="str">
        <f>IF('5.2 QI Knie'!L37="","",'5.2 QI Knie'!L37)</f>
        <v/>
      </c>
      <c r="ZO2" s="116" t="str">
        <f>IF('5.2 QI Knie'!F38="","",'5.2 QI Knie'!F38)</f>
        <v/>
      </c>
      <c r="ZP2" s="116">
        <f>IF('5.2 QI Knie'!G38="","",'5.2 QI Knie'!G38)</f>
        <v>0</v>
      </c>
      <c r="ZQ2" s="116" t="str">
        <f>IF('5.2 QI Knie'!H38="","",'5.2 QI Knie'!H38)</f>
        <v/>
      </c>
      <c r="ZR2" s="116" t="str">
        <f>IF('5.2 QI Knie'!I38="","",'5.2 QI Knie'!I38)</f>
        <v>Indikator unvollständig</v>
      </c>
      <c r="ZS2" s="116" t="str">
        <f>IF('5.2 QI Knie'!J38="","",'5.2 QI Knie'!J38)</f>
        <v/>
      </c>
      <c r="ZT2" s="116" t="str">
        <f>IF('5.2 QI Knie'!K38="","",'5.2 QI Knie'!K38)</f>
        <v/>
      </c>
      <c r="ZU2" s="116" t="str">
        <f>IF('5.2 QI Knie'!L38="","",'5.2 QI Knie'!L38)</f>
        <v/>
      </c>
      <c r="ZV2" s="116" t="str">
        <f>IF('5.2 QI Knie'!F39="","",'5.2 QI Knie'!F39)</f>
        <v/>
      </c>
      <c r="ZW2" s="116">
        <f>IF('5.2 QI Knie'!G39="","",'5.2 QI Knie'!G39)</f>
        <v>0</v>
      </c>
      <c r="ZX2" s="116" t="str">
        <f>IF('5.2 QI Knie'!H39="","",'5.2 QI Knie'!H39)</f>
        <v/>
      </c>
      <c r="ZY2" s="116" t="str">
        <f>IF('5.2 QI Knie'!I39="","",'5.2 QI Knie'!I39)</f>
        <v>Indikator unvollständig</v>
      </c>
      <c r="ZZ2" s="116" t="str">
        <f>IF('5.2 QI Knie'!J39="","",'5.2 QI Knie'!J39)</f>
        <v/>
      </c>
      <c r="AAA2" s="116" t="str">
        <f>IF('5.2 QI Knie'!K39="","",'5.2 QI Knie'!K39)</f>
        <v/>
      </c>
      <c r="AAB2" s="116" t="str">
        <f>IF('5.2 QI Knie'!L39="","",'5.2 QI Knie'!L39)</f>
        <v/>
      </c>
      <c r="AAC2" s="116" t="str">
        <f>IF('5.2 QI Knie'!F40="","",'5.2 QI Knie'!F40)</f>
        <v/>
      </c>
      <c r="AAD2" s="116">
        <f>IF('5.2 QI Knie'!G40="","",'5.2 QI Knie'!G40)</f>
        <v>0</v>
      </c>
      <c r="AAE2" s="116" t="str">
        <f>IF('5.2 QI Knie'!H40="","",'5.2 QI Knie'!H40)</f>
        <v/>
      </c>
      <c r="AAF2" s="116" t="str">
        <f>IF('5.2 QI Knie'!I40="","",'5.2 QI Knie'!I40)</f>
        <v>Indikator unvollständig</v>
      </c>
      <c r="AAG2" s="116" t="str">
        <f>IF('5.2 QI Knie'!J40="","",'5.2 QI Knie'!J40)</f>
        <v/>
      </c>
      <c r="AAH2" s="116" t="str">
        <f>IF('5.2 QI Knie'!K40="","",'5.2 QI Knie'!K40)</f>
        <v/>
      </c>
      <c r="AAI2" s="116" t="str">
        <f>IF('5.2 QI Knie'!L40="","",'5.2 QI Knie'!L40)</f>
        <v/>
      </c>
      <c r="AAJ2" s="116" t="str">
        <f>IF('5.2 QI Knie'!F41="","",'5.2 QI Knie'!F41)</f>
        <v/>
      </c>
      <c r="AAK2" s="116">
        <f>IF('5.2 QI Knie'!G41="","",'5.2 QI Knie'!G41)</f>
        <v>0</v>
      </c>
      <c r="AAL2" s="116" t="str">
        <f>IF('5.2 QI Knie'!H41="","",'5.2 QI Knie'!H41)</f>
        <v/>
      </c>
      <c r="AAM2" s="116" t="str">
        <f>IF('5.2 QI Knie'!I41="","",'5.2 QI Knie'!I41)</f>
        <v>Indikator unvollständig</v>
      </c>
      <c r="AAN2" s="116" t="str">
        <f>IF('5.2 QI Knie'!J41="","",'5.2 QI Knie'!J41)</f>
        <v/>
      </c>
      <c r="AAO2" s="116" t="str">
        <f>IF('5.2 QI Knie'!K41="","",'5.2 QI Knie'!K41)</f>
        <v/>
      </c>
      <c r="AAP2" s="116" t="str">
        <f>IF('5.2 QI Knie'!L41="","",'5.2 QI Knie'!L41)</f>
        <v/>
      </c>
      <c r="AAQ2" s="116" t="str">
        <f>IF('5.2 QI Knie'!F42="","",'5.2 QI Knie'!F42)</f>
        <v/>
      </c>
      <c r="AAR2" s="116">
        <f>IF('5.2 QI Knie'!G42="","",'5.2 QI Knie'!G42)</f>
        <v>0</v>
      </c>
      <c r="AAS2" s="116" t="str">
        <f>IF('5.2 QI Knie'!H42="","",'5.2 QI Knie'!H42)</f>
        <v/>
      </c>
      <c r="AAT2" s="116" t="str">
        <f>IF('5.2 QI Knie'!I42="","",'5.2 QI Knie'!I42)</f>
        <v>Indikator unvollständig</v>
      </c>
      <c r="AAU2" s="116" t="str">
        <f>IF('5.2 QI Knie'!J42="","",'5.2 QI Knie'!J42)</f>
        <v/>
      </c>
      <c r="AAV2" s="116" t="str">
        <f>IF('5.2 QI Knie'!K42="","",'5.2 QI Knie'!K42)</f>
        <v/>
      </c>
      <c r="AAW2" s="116" t="str">
        <f>IF('5.2 QI Knie'!L42="","",'5.2 QI Knie'!L42)</f>
        <v/>
      </c>
      <c r="AAX2" s="116" t="str">
        <f>IF('5.2 QI Knie'!F43="","",'5.2 QI Knie'!F43)</f>
        <v/>
      </c>
      <c r="AAY2" s="116">
        <f>IF('5.2 QI Knie'!G43="","",'5.2 QI Knie'!G43)</f>
        <v>0</v>
      </c>
      <c r="AAZ2" s="116" t="str">
        <f>IF('5.2 QI Knie'!H43="","",'5.2 QI Knie'!H43)</f>
        <v/>
      </c>
      <c r="ABA2" s="116" t="str">
        <f>IF('5.2 QI Knie'!I43="","",'5.2 QI Knie'!I43)</f>
        <v>Indikator unvollständig</v>
      </c>
      <c r="ABB2" s="116" t="str">
        <f>IF('5.2 QI Knie'!J43="","",'5.2 QI Knie'!J43)</f>
        <v/>
      </c>
      <c r="ABC2" s="116" t="str">
        <f>IF('5.2 QI Knie'!K43="","",'5.2 QI Knie'!K43)</f>
        <v/>
      </c>
      <c r="ABD2" s="116" t="str">
        <f>IF('5.2 QI Knie'!L43="","",'5.2 QI Knie'!L43)</f>
        <v/>
      </c>
      <c r="ABE2" s="116" t="str">
        <f>IF('5.2 QI Knie'!F44="","",'5.2 QI Knie'!F44)</f>
        <v/>
      </c>
      <c r="ABF2" s="116">
        <f>IF('5.2 QI Knie'!G44="","",'5.2 QI Knie'!G44)</f>
        <v>0</v>
      </c>
      <c r="ABG2" s="116" t="str">
        <f>IF('5.2 QI Knie'!H44="","",'5.2 QI Knie'!H44)</f>
        <v/>
      </c>
      <c r="ABH2" s="116" t="str">
        <f>IF('5.2 QI Knie'!I44="","",'5.2 QI Knie'!I44)</f>
        <v>Indikator unvollständig</v>
      </c>
      <c r="ABI2" s="116" t="str">
        <f>IF('5.2 QI Knie'!J44="","",'5.2 QI Knie'!J44)</f>
        <v/>
      </c>
      <c r="ABJ2" s="116" t="str">
        <f>IF('5.2 QI Knie'!K44="","",'5.2 QI Knie'!K44)</f>
        <v/>
      </c>
      <c r="ABK2" s="116" t="str">
        <f>IF('5.2 QI Knie'!L44="","",'5.2 QI Knie'!L44)</f>
        <v/>
      </c>
      <c r="ABL2" s="116" t="str">
        <f>IF('5.2 QI Knie'!F45="","",'5.2 QI Knie'!F45)</f>
        <v/>
      </c>
      <c r="ABM2" s="116">
        <f>IF('5.2 QI Knie'!G45="","",'5.2 QI Knie'!G45)</f>
        <v>0</v>
      </c>
      <c r="ABN2" s="116" t="str">
        <f>IF('5.2 QI Knie'!H45="","",'5.2 QI Knie'!H45)</f>
        <v/>
      </c>
      <c r="ABO2" s="116" t="str">
        <f>IF('5.2 QI Knie'!I45="","",'5.2 QI Knie'!I45)</f>
        <v>Indikator unvollständig</v>
      </c>
      <c r="ABP2" s="116" t="str">
        <f>IF('5.2 QI Knie'!J45="","",'5.2 QI Knie'!J45)</f>
        <v/>
      </c>
      <c r="ABQ2" s="116" t="str">
        <f>IF('5.2 QI Knie'!K45="","",'5.2 QI Knie'!K45)</f>
        <v/>
      </c>
      <c r="ABR2" s="116" t="str">
        <f>IF('5.2 QI Knie'!L45="","",'5.2 QI Knie'!L45)</f>
        <v/>
      </c>
      <c r="ABS2" s="116" t="str">
        <f>IF('5.2 QI Knie'!F46="","",'5.2 QI Knie'!F46)</f>
        <v/>
      </c>
      <c r="ABT2" s="116">
        <f>IF('5.2 QI Knie'!G46="","",'5.2 QI Knie'!G46)</f>
        <v>0</v>
      </c>
      <c r="ABU2" s="116" t="str">
        <f>IF('5.2 QI Knie'!H46="","",'5.2 QI Knie'!H46)</f>
        <v/>
      </c>
      <c r="ABV2" s="116" t="str">
        <f>IF('5.2 QI Knie'!I46="","",'5.2 QI Knie'!I46)</f>
        <v>Indikator unvollständig</v>
      </c>
      <c r="ABW2" s="116" t="str">
        <f>IF('5.2 QI Knie'!J46="","",'5.2 QI Knie'!J46)</f>
        <v/>
      </c>
      <c r="ABX2" s="116" t="str">
        <f>IF('5.2 QI Knie'!K46="","",'5.2 QI Knie'!K46)</f>
        <v/>
      </c>
      <c r="ABY2" s="116" t="str">
        <f>IF('5.2 QI Knie'!L46="","",'5.2 QI Knie'!L46)</f>
        <v/>
      </c>
      <c r="ABZ2" s="116" t="str">
        <f>IF('5.2 QI Knie'!F47="","",'5.2 QI Knie'!F47)</f>
        <v/>
      </c>
      <c r="ACA2" s="116">
        <f>IF('5.2 QI Knie'!G47="","",'5.2 QI Knie'!G47)</f>
        <v>0</v>
      </c>
      <c r="ACB2" s="116" t="str">
        <f>IF('5.2 QI Knie'!H47="","",'5.2 QI Knie'!H47)</f>
        <v/>
      </c>
      <c r="ACC2" s="116" t="str">
        <f>IF('5.2 QI Knie'!I47="","",'5.2 QI Knie'!I47)</f>
        <v>Indikator unvollständig</v>
      </c>
      <c r="ACD2" s="116" t="str">
        <f>IF('5.2 QI Knie'!J47="","",'5.2 QI Knie'!J47)</f>
        <v/>
      </c>
      <c r="ACE2" s="116" t="str">
        <f>IF('5.2 QI Knie'!K47="","",'5.2 QI Knie'!K47)</f>
        <v/>
      </c>
      <c r="ACF2" s="116" t="str">
        <f>IF('5.2 QI Knie'!L47="","",'5.2 QI Knie'!L47)</f>
        <v/>
      </c>
      <c r="ACG2" s="116" t="str">
        <f>IF('5.2 QI Knie'!F48="","",'5.2 QI Knie'!F48)</f>
        <v/>
      </c>
      <c r="ACH2" s="116">
        <f>IF('5.2 QI Knie'!G48="","",'5.2 QI Knie'!G48)</f>
        <v>0</v>
      </c>
      <c r="ACI2" s="116" t="str">
        <f>IF('5.2 QI Knie'!H48="","",'5.2 QI Knie'!H48)</f>
        <v/>
      </c>
      <c r="ACJ2" s="116" t="str">
        <f>IF('5.2 QI Knie'!I48="","",'5.2 QI Knie'!I48)</f>
        <v>Indikator unvollständig</v>
      </c>
      <c r="ACK2" s="116" t="str">
        <f>IF('5.2 QI Knie'!J48="","",'5.2 QI Knie'!J48)</f>
        <v/>
      </c>
      <c r="ACL2" s="116" t="str">
        <f>IF('5.2 QI Knie'!K48="","",'5.2 QI Knie'!K48)</f>
        <v/>
      </c>
      <c r="ACM2" s="116" t="str">
        <f>IF('5.2 QI Knie'!L48="","",'5.2 QI Knie'!L48)</f>
        <v/>
      </c>
      <c r="ACN2" s="116" t="str">
        <f>IF('5.2 QI Knie'!F49="","",'5.2 QI Knie'!F49)</f>
        <v/>
      </c>
      <c r="ACO2" s="116">
        <f>IF('5.2 QI Knie'!G49="","",'5.2 QI Knie'!G49)</f>
        <v>0</v>
      </c>
      <c r="ACP2" s="116" t="str">
        <f>IF('5.2 QI Knie'!H49="","",'5.2 QI Knie'!H49)</f>
        <v/>
      </c>
      <c r="ACQ2" s="116" t="str">
        <f>IF('5.2 QI Knie'!I49="","",'5.2 QI Knie'!I49)</f>
        <v>Indikator unvollständig</v>
      </c>
      <c r="ACR2" s="116" t="str">
        <f>IF('5.2 QI Knie'!J49="","",'5.2 QI Knie'!J49)</f>
        <v/>
      </c>
      <c r="ACS2" s="116" t="str">
        <f>IF('5.2 QI Knie'!K49="","",'5.2 QI Knie'!K49)</f>
        <v/>
      </c>
      <c r="ACT2" s="116" t="str">
        <f>IF('5.2 QI Knie'!L49="","",'5.2 QI Knie'!L49)</f>
        <v/>
      </c>
      <c r="ACU2" s="116" t="str">
        <f>IF('5.2 QI Knie'!F50="","",'5.2 QI Knie'!F50)</f>
        <v/>
      </c>
      <c r="ACV2" s="116">
        <f>IF('5.2 QI Knie'!G50="","",'5.2 QI Knie'!G50)</f>
        <v>0</v>
      </c>
      <c r="ACW2" s="116" t="str">
        <f>IF('5.2 QI Knie'!H50="","",'5.2 QI Knie'!H50)</f>
        <v/>
      </c>
      <c r="ACX2" s="116" t="str">
        <f>IF('5.2 QI Knie'!I50="","",'5.2 QI Knie'!I50)</f>
        <v>Indikator unvollständig</v>
      </c>
      <c r="ACY2" s="116" t="str">
        <f>IF('5.2 QI Knie'!J50="","",'5.2 QI Knie'!J50)</f>
        <v/>
      </c>
      <c r="ACZ2" s="116" t="str">
        <f>IF('5.2 QI Knie'!K50="","",'5.2 QI Knie'!K50)</f>
        <v/>
      </c>
      <c r="ADA2" s="116" t="str">
        <f>IF('5.2 QI Knie'!L50="","",'5.2 QI Knie'!L50)</f>
        <v/>
      </c>
      <c r="ADB2" s="116" t="str">
        <f>IF('5.2 QI Knie'!F51="","",'5.2 QI Knie'!F51)</f>
        <v/>
      </c>
      <c r="ADC2" s="116" t="str">
        <f>IF('5.2 QI Knie'!G51="","",'5.2 QI Knie'!G51)</f>
        <v/>
      </c>
      <c r="ADD2" s="116" t="str">
        <f>IF('5.2 QI Knie'!H51="","",'5.2 QI Knie'!H51)</f>
        <v/>
      </c>
      <c r="ADE2" s="116" t="str">
        <f>IF('5.2 QI Knie'!I51="","",'5.2 QI Knie'!I51)</f>
        <v>Indikator unvollständig</v>
      </c>
      <c r="ADF2" s="116" t="str">
        <f>IF('5.2 QI Knie'!J51="","",'5.2 QI Knie'!J51)</f>
        <v/>
      </c>
      <c r="ADG2" s="116" t="str">
        <f>IF('5.2 QI Knie'!K51="","",'5.2 QI Knie'!K51)</f>
        <v/>
      </c>
      <c r="ADH2" s="116" t="str">
        <f>IF('5.2 QI Knie'!L51="","",'5.2 QI Knie'!L51)</f>
        <v/>
      </c>
      <c r="ADI2" s="116" t="str">
        <f>IF('5.2 QI Knie'!F52="","",'5.2 QI Knie'!F52)</f>
        <v/>
      </c>
      <c r="ADJ2" s="116" t="str">
        <f>IF('5.2 QI Knie'!G52="","",'5.2 QI Knie'!G52)</f>
        <v/>
      </c>
      <c r="ADK2" s="116" t="str">
        <f>IF('5.2 QI Knie'!H52="","",'5.2 QI Knie'!H52)</f>
        <v/>
      </c>
      <c r="ADL2" s="116" t="str">
        <f>IF('5.2 QI Knie'!I52="","",'5.2 QI Knie'!I52)</f>
        <v>Indikator unvollständig</v>
      </c>
      <c r="ADM2" s="116" t="str">
        <f>IF('5.2 QI Knie'!J52="","",'5.2 QI Knie'!J52)</f>
        <v/>
      </c>
      <c r="ADN2" s="116" t="str">
        <f>IF('5.2 QI Knie'!K52="","",'5.2 QI Knie'!K52)</f>
        <v/>
      </c>
      <c r="ADO2" s="116" t="str">
        <f>IF('5.2 QI Knie'!L52="","",'5.2 QI Knie'!L52)</f>
        <v/>
      </c>
      <c r="ADP2" s="116" t="str">
        <f>IF('5.2 QI Knie'!F53="","",'5.2 QI Knie'!F53)</f>
        <v/>
      </c>
      <c r="ADQ2" s="116" t="str">
        <f>IF('5.2 QI Knie'!G53="","",'5.2 QI Knie'!G53)</f>
        <v/>
      </c>
      <c r="ADR2" s="116" t="str">
        <f>IF('5.2 QI Knie'!H53="","",'5.2 QI Knie'!H53)</f>
        <v/>
      </c>
      <c r="ADS2" s="116" t="str">
        <f>IF('5.2 QI Knie'!I53="","",'5.2 QI Knie'!I53)</f>
        <v>Indikator unvollständig</v>
      </c>
      <c r="ADT2" s="116" t="str">
        <f>IF('5.2 QI Knie'!J53="","",'5.2 QI Knie'!J53)</f>
        <v/>
      </c>
      <c r="ADU2" s="116" t="str">
        <f>IF('5.2 QI Knie'!K53="","",'5.2 QI Knie'!K53)</f>
        <v/>
      </c>
      <c r="ADV2" s="116" t="str">
        <f>IF('5.2 QI Knie'!L53="","",'5.2 QI Knie'!L53)</f>
        <v/>
      </c>
      <c r="ADW2" s="116" t="str">
        <f>IF('5.2 QI Knie'!F54="","",'5.2 QI Knie'!F54)</f>
        <v/>
      </c>
      <c r="ADX2" s="116" t="str">
        <f>IF('5.2 QI Knie'!G54="","",'5.2 QI Knie'!G54)</f>
        <v/>
      </c>
      <c r="ADY2" s="116" t="str">
        <f>IF('5.2 QI Knie'!H54="","",'5.2 QI Knie'!H54)</f>
        <v/>
      </c>
      <c r="ADZ2" s="116" t="str">
        <f>IF('5.2 QI Knie'!I54="","",'5.2 QI Knie'!I54)</f>
        <v>Indikator unvollständig</v>
      </c>
      <c r="AEA2" s="116" t="str">
        <f>IF('5.2 QI Knie'!J54="","",'5.2 QI Knie'!J54)</f>
        <v/>
      </c>
      <c r="AEB2" s="116" t="str">
        <f>IF('5.2 QI Knie'!K54="","",'5.2 QI Knie'!K54)</f>
        <v/>
      </c>
      <c r="AEC2" s="116" t="str">
        <f>IF('5.2 QI Knie'!L54="","",'5.2 QI Knie'!L54)</f>
        <v/>
      </c>
      <c r="AED2" s="116" t="str">
        <f>'Vorwort &amp; Inhaltsverzeichnis'!D58</f>
        <v>P1 (240718)</v>
      </c>
      <c r="AEE2" s="116" t="str">
        <f>'5.1 QI Hüfte'!K9</f>
        <v>Bitte vervollständigen bzw. kontrollieren Sie die Eingaben.</v>
      </c>
      <c r="AEF2" s="116" t="str">
        <f>'5.2 QI Knie'!K9</f>
        <v>Bitte vervollständigen bzw. kontrollieren Sie die Eingaben.</v>
      </c>
      <c r="AEG2" s="116">
        <f>'Allgemeine Angaben'!A117</f>
        <v>0</v>
      </c>
      <c r="AEH2" s="116" t="str">
        <f ca="1">CELL("dateiname")</f>
        <v>K:\07_fachgesellschaften\_dgooc\06_verfahrensunterlagen\[datenblatt_epz-P1 (240718).xlsx]Vorwort &amp; Inhaltsverzeichnis</v>
      </c>
      <c r="AEI2" s="116" t="str">
        <f>IF('5.1 QI Hüfte'!F26="","",'5.1 QI Hüfte'!F26)</f>
        <v/>
      </c>
      <c r="AEJ2" s="116">
        <f>IF('5.1 QI Hüfte'!G26="","",'5.1 QI Hüfte'!G26)</f>
        <v>0</v>
      </c>
      <c r="AEK2" s="116" t="str">
        <f>IF('5.1 QI Hüfte'!H26="","",'5.1 QI Hüfte'!H26)</f>
        <v/>
      </c>
      <c r="AEL2" s="116" t="str">
        <f>IF('5.1 QI Hüfte'!I26="","",'5.1 QI Hüfte'!I26)</f>
        <v>Indikator unvollständig</v>
      </c>
      <c r="AEM2" s="116" t="str">
        <f>IF('5.1 QI Hüfte'!J26="","",'5.1 QI Hüfte'!J26)</f>
        <v/>
      </c>
      <c r="AEN2" s="116" t="str">
        <f>IF('5.1 QI Hüfte'!K26="","",'5.1 QI Hüfte'!K26)</f>
        <v/>
      </c>
      <c r="AEO2" s="116" t="str">
        <f>IF('5.1 QI Hüfte'!L26="","",'5.1 QI Hüfte'!L26)</f>
        <v/>
      </c>
      <c r="AEP2" s="116" t="str">
        <f>IF('5.1 QI Hüfte'!F27="","",'5.1 QI Hüfte'!F27)</f>
        <v/>
      </c>
      <c r="AEQ2" s="116">
        <f>IF('5.1 QI Hüfte'!G27="","",'5.1 QI Hüfte'!G27)</f>
        <v>0</v>
      </c>
      <c r="AER2" s="116" t="str">
        <f>IF('5.1 QI Hüfte'!H27="","",'5.1 QI Hüfte'!H27)</f>
        <v/>
      </c>
      <c r="AES2" s="116" t="str">
        <f>IF('5.1 QI Hüfte'!I27="","",'5.1 QI Hüfte'!I27)</f>
        <v>Indikator unvollständig</v>
      </c>
      <c r="AET2" s="116" t="str">
        <f>IF('5.1 QI Hüfte'!J27="","",'5.1 QI Hüfte'!J27)</f>
        <v/>
      </c>
      <c r="AEU2" s="116" t="str">
        <f>IF('5.1 QI Hüfte'!K27="","",'5.1 QI Hüfte'!K27)</f>
        <v/>
      </c>
      <c r="AEV2" s="116" t="str">
        <f>IF('5.1 QI Hüfte'!L27="","",'5.1 QI Hüfte'!L27)</f>
        <v/>
      </c>
      <c r="AEW2" s="116" t="str">
        <f>IF('5.1 QI Hüfte'!F28="","",'5.1 QI Hüfte'!F28)</f>
        <v/>
      </c>
      <c r="AEX2" s="116">
        <f>IF('5.1 QI Hüfte'!G28="","",'5.1 QI Hüfte'!G28)</f>
        <v>0</v>
      </c>
      <c r="AEY2" s="116" t="str">
        <f>IF('5.1 QI Hüfte'!H28="","",'5.1 QI Hüfte'!H28)</f>
        <v/>
      </c>
      <c r="AEZ2" s="116" t="str">
        <f>IF('5.1 QI Hüfte'!I28="","",'5.1 QI Hüfte'!I28)</f>
        <v>Indikator unvollständig</v>
      </c>
      <c r="AFA2" s="116" t="str">
        <f>IF('5.1 QI Hüfte'!J28="","",'5.1 QI Hüfte'!J28)</f>
        <v/>
      </c>
      <c r="AFB2" s="116" t="str">
        <f>IF('5.1 QI Hüfte'!K28="","",'5.1 QI Hüfte'!K28)</f>
        <v/>
      </c>
      <c r="AFC2" s="116" t="str">
        <f>IF('5.1 QI Hüfte'!L28="","",'5.1 QI Hüfte'!L28)</f>
        <v/>
      </c>
      <c r="AFD2" s="116" t="str">
        <f>IF('5.2 QI Knie'!F26="","",'5.2 QI Knie'!F26)</f>
        <v/>
      </c>
      <c r="AFE2" s="116">
        <f>IF('5.2 QI Knie'!G26="","",'5.2 QI Knie'!G26)</f>
        <v>0</v>
      </c>
      <c r="AFF2" s="116" t="str">
        <f>IF('5.2 QI Knie'!H26="","",'5.2 QI Knie'!H26)</f>
        <v/>
      </c>
      <c r="AFG2" s="116" t="str">
        <f>IF('5.2 QI Knie'!I26="","",'5.2 QI Knie'!I26)</f>
        <v>Indikator unvollständig</v>
      </c>
      <c r="AFH2" s="116" t="str">
        <f>IF('5.2 QI Knie'!J26="","",'5.2 QI Knie'!J26)</f>
        <v/>
      </c>
      <c r="AFI2" s="116" t="str">
        <f>IF('5.2 QI Knie'!K26="","",'5.2 QI Knie'!K26)</f>
        <v/>
      </c>
      <c r="AFJ2" s="116" t="str">
        <f>IF('5.2 QI Knie'!L26="","",'5.2 QI Knie'!L26)</f>
        <v/>
      </c>
      <c r="AFK2" s="116" t="str">
        <f>IF('5.2 QI Knie'!F27="","",'5.2 QI Knie'!F27)</f>
        <v/>
      </c>
      <c r="AFL2" s="116">
        <f>IF('5.2 QI Knie'!G27="","",'5.2 QI Knie'!G27)</f>
        <v>0</v>
      </c>
      <c r="AFM2" s="116" t="str">
        <f>IF('5.2 QI Knie'!H27="","",'5.2 QI Knie'!H27)</f>
        <v/>
      </c>
      <c r="AFN2" s="116" t="str">
        <f>IF('5.2 QI Knie'!I27="","",'5.2 QI Knie'!I27)</f>
        <v>Indikator unvollständig</v>
      </c>
      <c r="AFO2" s="116" t="str">
        <f>IF('5.2 QI Knie'!J27="","",'5.2 QI Knie'!J27)</f>
        <v/>
      </c>
      <c r="AFP2" s="116" t="str">
        <f>IF('5.2 QI Knie'!K27="","",'5.2 QI Knie'!K27)</f>
        <v/>
      </c>
      <c r="AFQ2" s="116" t="str">
        <f>IF('5.2 QI Knie'!L27="","",'5.2 QI Knie'!L27)</f>
        <v/>
      </c>
      <c r="AFR2" s="116" t="str">
        <f>IF('5.2 QI Knie'!F28="","",'5.2 QI Knie'!F28)</f>
        <v/>
      </c>
      <c r="AFS2" s="116">
        <f>IF('5.2 QI Knie'!G28="","",'5.2 QI Knie'!G28)</f>
        <v>0</v>
      </c>
      <c r="AFT2" s="116" t="str">
        <f>IF('5.2 QI Knie'!H28="","",'5.2 QI Knie'!H28)</f>
        <v/>
      </c>
      <c r="AFU2" s="116" t="str">
        <f>IF('5.2 QI Knie'!I28="","",'5.2 QI Knie'!I28)</f>
        <v>Indikator unvollständig</v>
      </c>
      <c r="AFV2" s="116" t="str">
        <f>IF('5.2 QI Knie'!J28="","",'5.2 QI Knie'!J28)</f>
        <v/>
      </c>
      <c r="AFW2" s="116" t="str">
        <f>IF('5.2 QI Knie'!K28="","",'5.2 QI Knie'!K28)</f>
        <v/>
      </c>
      <c r="AFX2" s="116" t="str">
        <f>IF('5.2 QI Knie'!L28="","",'5.2 QI Knie'!L28)</f>
        <v/>
      </c>
      <c r="AFY2" s="116" t="str">
        <f>IF(Kennzahlen!G18="","",Kennzahlen!G18)</f>
        <v/>
      </c>
      <c r="AFZ2" s="116" t="str">
        <f>IF(Kennzahlen!G19="","",Kennzahlen!G19)</f>
        <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29"/>
  <sheetViews>
    <sheetView workbookViewId="0">
      <selection activeCell="K33" sqref="K33"/>
    </sheetView>
  </sheetViews>
  <sheetFormatPr baseColWidth="10" defaultColWidth="11.42578125" defaultRowHeight="12" x14ac:dyDescent="0.2"/>
  <cols>
    <col min="1" max="16384" width="11.42578125" style="113"/>
  </cols>
  <sheetData>
    <row r="1" spans="1:56" s="114" customFormat="1" ht="84" x14ac:dyDescent="0.25">
      <c r="A1" s="115" t="s">
        <v>302</v>
      </c>
      <c r="B1" s="115" t="s">
        <v>138</v>
      </c>
      <c r="C1" s="115" t="s">
        <v>284</v>
      </c>
      <c r="D1" s="115" t="s">
        <v>286</v>
      </c>
      <c r="E1" s="115" t="s">
        <v>285</v>
      </c>
      <c r="F1" s="115" t="s">
        <v>102</v>
      </c>
      <c r="G1" s="115" t="s">
        <v>333</v>
      </c>
      <c r="H1" s="115" t="s">
        <v>324</v>
      </c>
      <c r="I1" s="115" t="s">
        <v>329</v>
      </c>
      <c r="J1" s="115" t="s">
        <v>145</v>
      </c>
      <c r="K1" s="115" t="s">
        <v>287</v>
      </c>
      <c r="L1" s="115" t="s">
        <v>288</v>
      </c>
      <c r="M1" s="115" t="s">
        <v>289</v>
      </c>
      <c r="N1" s="115" t="s">
        <v>290</v>
      </c>
      <c r="O1" s="115" t="s">
        <v>291</v>
      </c>
      <c r="P1" s="115" t="s">
        <v>292</v>
      </c>
      <c r="Q1" s="115" t="s">
        <v>305</v>
      </c>
      <c r="R1" s="115" t="s">
        <v>293</v>
      </c>
      <c r="S1" s="115" t="s">
        <v>294</v>
      </c>
      <c r="T1" s="115" t="s">
        <v>306</v>
      </c>
      <c r="U1" s="115" t="s">
        <v>295</v>
      </c>
      <c r="V1" s="115" t="s">
        <v>296</v>
      </c>
      <c r="W1" s="115" t="s">
        <v>103</v>
      </c>
      <c r="X1" s="115" t="s">
        <v>151</v>
      </c>
      <c r="Y1" s="115" t="s">
        <v>104</v>
      </c>
      <c r="Z1" s="115" t="s">
        <v>154</v>
      </c>
      <c r="AA1" s="115" t="s">
        <v>105</v>
      </c>
      <c r="AB1" s="115" t="s">
        <v>157</v>
      </c>
      <c r="AC1" s="115" t="s">
        <v>106</v>
      </c>
      <c r="AD1" s="115" t="s">
        <v>160</v>
      </c>
      <c r="AE1" s="115" t="s">
        <v>189</v>
      </c>
      <c r="AF1" s="115" t="s">
        <v>297</v>
      </c>
      <c r="AG1" s="115" t="s">
        <v>192</v>
      </c>
      <c r="AH1" s="115" t="s">
        <v>298</v>
      </c>
      <c r="AI1" s="115" t="s">
        <v>129</v>
      </c>
      <c r="AJ1" s="115" t="s">
        <v>299</v>
      </c>
      <c r="AK1" s="115" t="s">
        <v>130</v>
      </c>
      <c r="AL1" s="115" t="s">
        <v>300</v>
      </c>
      <c r="AM1" s="115" t="s">
        <v>165</v>
      </c>
      <c r="AN1" s="115" t="s">
        <v>166</v>
      </c>
      <c r="AO1" s="115" t="s">
        <v>169</v>
      </c>
      <c r="AP1" s="115" t="s">
        <v>170</v>
      </c>
      <c r="AQ1" s="115" t="s">
        <v>173</v>
      </c>
      <c r="AR1" s="115" t="s">
        <v>174</v>
      </c>
      <c r="AS1" s="115" t="s">
        <v>177</v>
      </c>
      <c r="AT1" s="115" t="s">
        <v>178</v>
      </c>
      <c r="AU1" s="115" t="s">
        <v>181</v>
      </c>
      <c r="AV1" s="115" t="s">
        <v>182</v>
      </c>
      <c r="AW1" s="115" t="s">
        <v>185</v>
      </c>
      <c r="AX1" s="115" t="s">
        <v>186</v>
      </c>
      <c r="AY1" s="115" t="s">
        <v>1021</v>
      </c>
      <c r="AZ1" s="115" t="s">
        <v>1028</v>
      </c>
      <c r="BA1" s="115" t="s">
        <v>1084</v>
      </c>
      <c r="BB1" s="115" t="s">
        <v>1085</v>
      </c>
      <c r="BC1" s="115" t="s">
        <v>1086</v>
      </c>
      <c r="BD1" s="115" t="s">
        <v>1087</v>
      </c>
    </row>
    <row r="2" spans="1:56" s="122" customFormat="1" x14ac:dyDescent="0.2">
      <c r="A2" s="120" t="str">
        <f>IF('Allgemeine Angaben'!$M$4="","",'Allgemeine Angaben'!$M$4)</f>
        <v/>
      </c>
      <c r="B2" s="120" t="str">
        <f>IF('Allgemeine Angaben'!$E$6="","",'Allgemeine Angaben'!$E$6)</f>
        <v/>
      </c>
      <c r="C2" s="120">
        <f>'Allgemeine Angaben'!O19</f>
        <v>1</v>
      </c>
      <c r="D2" s="120" t="str">
        <f>IF('Allgemeine Angaben'!E19="","",'Allgemeine Angaben'!E19)</f>
        <v/>
      </c>
      <c r="E2" s="120" t="str">
        <f>IF('Allgemeine Angaben'!G19="","",'Allgemeine Angaben'!G19)</f>
        <v/>
      </c>
      <c r="F2" s="120" t="str">
        <f>IF('Allgemeine Angaben'!H19="","",'Allgemeine Angaben'!H19)</f>
        <v/>
      </c>
      <c r="G2" s="120" t="str">
        <f>IF('Allgemeine Angaben'!I19="","",'Allgemeine Angaben'!I19)</f>
        <v/>
      </c>
      <c r="H2" s="120" t="str">
        <f>IF('Allgemeine Angaben'!J19="","",'Allgemeine Angaben'!J19)</f>
        <v/>
      </c>
      <c r="I2" s="120" t="str">
        <f>IF('Allgemeine Angaben'!L19="","",'Allgemeine Angaben'!L19)</f>
        <v/>
      </c>
      <c r="J2" s="120" t="str">
        <f>IF(D2&lt;&gt;"",'Allgemeine Angaben'!$L$46,"")</f>
        <v/>
      </c>
      <c r="K2" s="121" t="str">
        <f>IFERROR(HLOOKUP($D2,'Allgemeine Angaben'!$F$50:$M$65,8,0),"")</f>
        <v/>
      </c>
      <c r="L2" s="121" t="str">
        <f>IFERROR(HLOOKUP($D2,'Allgemeine Angaben'!$F$50:$M$65,9,0),"")</f>
        <v/>
      </c>
      <c r="M2" s="121" t="str">
        <f>IFERROR(HLOOKUP($D2,'Allgemeine Angaben'!$F$50:$M$65,10,0),"")</f>
        <v/>
      </c>
      <c r="N2" s="121" t="str">
        <f>IFERROR(HLOOKUP($D2,'Allgemeine Angaben'!$F$50:$M$65,11,0),"")</f>
        <v/>
      </c>
      <c r="O2" s="121" t="str">
        <f>IFERROR(HLOOKUP($D2,'Allgemeine Angaben'!$F$50:$M$65,12,0),"")</f>
        <v/>
      </c>
      <c r="P2" s="121" t="str">
        <f>IFERROR(HLOOKUP($D2,'Allgemeine Angaben'!$F$50:$M$65,13,0),"")</f>
        <v/>
      </c>
      <c r="Q2" s="121" t="str">
        <f>IFERROR(HLOOKUP($D2,'Allgemeine Angaben'!$F$50:$M$65,14,0),"")</f>
        <v/>
      </c>
      <c r="R2" s="121" t="str">
        <f>IFERROR(HLOOKUP($D2,'Allgemeine Angaben'!$F$50:$M$65,15,0),"")</f>
        <v/>
      </c>
      <c r="S2" s="121" t="str">
        <f>IFERROR(HLOOKUP($D2,'Allgemeine Angaben'!$F$50:$M$65,16,0),"")</f>
        <v/>
      </c>
      <c r="T2" s="120" t="str">
        <f>IF(Zusammenfassung!H79="","",Zusammenfassung!H79)</f>
        <v/>
      </c>
      <c r="U2" s="120" t="str">
        <f>IF(Zusammenfassung!J79="","",Zusammenfassung!J79)</f>
        <v/>
      </c>
      <c r="V2" s="120" t="str">
        <f>IF(Zusammenfassung!K79="","",Zusammenfassung!K79)</f>
        <v/>
      </c>
      <c r="W2" s="120" t="str">
        <f ca="1">IF(INDIRECT(ADDRESS(COLUMN(J1),ROW(A5),4,1,"2.2.3 Fallzahlen"))="","",INDIRECT(ADDRESS(COLUMN(J1),ROW(A5),4,1,"2.2.3 Fallzahlen")))</f>
        <v/>
      </c>
      <c r="X2" s="120" t="str">
        <f t="shared" ref="X2:AD17" ca="1" si="0">IF(INDIRECT(ADDRESS(COLUMN(K1),ROW(B5),4,1,"2.2.3 Fallzahlen"))="","",INDIRECT(ADDRESS(COLUMN(K1),ROW(B5),4,1,"2.2.3 Fallzahlen")))</f>
        <v/>
      </c>
      <c r="Y2" s="120" t="str">
        <f t="shared" ca="1" si="0"/>
        <v/>
      </c>
      <c r="Z2" s="120" t="str">
        <f t="shared" ca="1" si="0"/>
        <v/>
      </c>
      <c r="AA2" s="120" t="str">
        <f t="shared" ca="1" si="0"/>
        <v/>
      </c>
      <c r="AB2" s="120" t="str">
        <f t="shared" ca="1" si="0"/>
        <v/>
      </c>
      <c r="AC2" s="120" t="str">
        <f t="shared" ca="1" si="0"/>
        <v/>
      </c>
      <c r="AD2" s="120" t="str">
        <f t="shared" ca="1" si="0"/>
        <v/>
      </c>
      <c r="AE2" s="120" t="str">
        <f ca="1">IF(INDIRECT(ADDRESS(COLUMN(Z1),ROW(P5),4,1,"2.2.3 Fallzahlen"))="","",INDIRECT(ADDRESS(COLUMN(Z1),ROW(P5),4,1,"2.2.3 Fallzahlen")))</f>
        <v/>
      </c>
      <c r="AF2" s="120" t="str">
        <f t="shared" ref="AF2:AL15" ca="1" si="1">IF(INDIRECT(ADDRESS(COLUMN(AA1),ROW(Q5),4,1,"2.2.3 Fallzahlen"))="","",INDIRECT(ADDRESS(COLUMN(AA1),ROW(Q5),4,1,"2.2.3 Fallzahlen")))</f>
        <v/>
      </c>
      <c r="AG2" s="120" t="str">
        <f t="shared" ca="1" si="1"/>
        <v/>
      </c>
      <c r="AH2" s="120" t="str">
        <f t="shared" ca="1" si="1"/>
        <v/>
      </c>
      <c r="AI2" s="120" t="str">
        <f t="shared" ca="1" si="1"/>
        <v/>
      </c>
      <c r="AJ2" s="120" t="str">
        <f t="shared" ca="1" si="1"/>
        <v/>
      </c>
      <c r="AK2" s="120" t="str">
        <f t="shared" ca="1" si="1"/>
        <v/>
      </c>
      <c r="AL2" s="120" t="str">
        <f t="shared" ca="1" si="1"/>
        <v/>
      </c>
      <c r="AM2" s="120" t="str">
        <f ca="1">IF(INDIRECT(ADDRESS(COLUMN(BK1),ROW(X5),4,1,"2.2.3 Fallzahlen"))="","",INDIRECT(ADDRESS(COLUMN(BK1),ROW(X5),4,1,"2.2.3 Fallzahlen")))</f>
        <v/>
      </c>
      <c r="AN2" s="120" t="str">
        <f t="shared" ref="AN2:AP17" ca="1" si="2">IF(INDIRECT(ADDRESS(COLUMN(BL1),ROW(Y5),4,1,"2.2.3 Fallzahlen"))="","",INDIRECT(ADDRESS(COLUMN(BL1),ROW(Y5),4,1,"2.2.3 Fallzahlen")))</f>
        <v/>
      </c>
      <c r="AO2" s="120" t="str">
        <f t="shared" ca="1" si="2"/>
        <v/>
      </c>
      <c r="AP2" s="120" t="str">
        <f t="shared" ca="1" si="2"/>
        <v/>
      </c>
      <c r="AQ2" s="120" t="str">
        <f ca="1">IF(INDIRECT(ADDRESS(COLUMN(BT1),ROW(AB5),4,1,"2.2.3 Fallzahlen"))="","",INDIRECT(ADDRESS(COLUMN(BT1),ROW(AB5),4,1,"2.2.3 Fallzahlen")))</f>
        <v/>
      </c>
      <c r="AR2" s="120" t="str">
        <f t="shared" ref="AR2:AX17" ca="1" si="3">IF(INDIRECT(ADDRESS(COLUMN(BU1),ROW(AC5),4,1,"2.2.3 Fallzahlen"))="","",INDIRECT(ADDRESS(COLUMN(BU1),ROW(AC5),4,1,"2.2.3 Fallzahlen")))</f>
        <v/>
      </c>
      <c r="AS2" s="120" t="str">
        <f t="shared" ca="1" si="3"/>
        <v/>
      </c>
      <c r="AT2" s="120" t="str">
        <f t="shared" ca="1" si="3"/>
        <v/>
      </c>
      <c r="AU2" s="120" t="str">
        <f t="shared" ca="1" si="3"/>
        <v/>
      </c>
      <c r="AV2" s="120" t="str">
        <f t="shared" ca="1" si="3"/>
        <v/>
      </c>
      <c r="AW2" s="120" t="str">
        <f t="shared" ca="1" si="3"/>
        <v/>
      </c>
      <c r="AX2" s="120" t="str">
        <f t="shared" ca="1" si="3"/>
        <v/>
      </c>
      <c r="AY2" s="120" t="str">
        <f>IFERROR(HLOOKUP($D2,'Allgemeine Angaben'!$F$50:$M$65,7,0),"")</f>
        <v/>
      </c>
      <c r="AZ2" s="120" t="str">
        <f>IFERROR(HLOOKUP($D2,'Allgemeine Angaben'!$F$50:$M$65,6,0),"")</f>
        <v/>
      </c>
      <c r="BA2" s="120" t="str">
        <f>IFERROR(HLOOKUP($D2,'Allgemeine Angaben'!$F$50:$M$65,5,0),"")</f>
        <v/>
      </c>
      <c r="BB2" s="120" t="str">
        <f>IFERROR(HLOOKUP($D2,'Allgemeine Angaben'!$F$50:$M$65,4,0),"")</f>
        <v/>
      </c>
      <c r="BC2" s="120" t="str">
        <f>IFERROR(HLOOKUP($D2,'Allgemeine Angaben'!$F$50:$M$65,3,0),"")</f>
        <v/>
      </c>
      <c r="BD2" s="120" t="str">
        <f>IFERROR(HLOOKUP($D2,'Allgemeine Angaben'!$F$50:$M$65,2,0),"")</f>
        <v/>
      </c>
    </row>
    <row r="3" spans="1:56" x14ac:dyDescent="0.2">
      <c r="A3" s="120" t="str">
        <f>IF('Allgemeine Angaben'!$M$4="","",'Allgemeine Angaben'!$M$4)</f>
        <v/>
      </c>
      <c r="B3" s="120" t="str">
        <f>IF('Allgemeine Angaben'!$E$6="","",'Allgemeine Angaben'!$E$6)</f>
        <v/>
      </c>
      <c r="C3" s="120">
        <f>'Allgemeine Angaben'!O20</f>
        <v>2</v>
      </c>
      <c r="D3" s="120" t="str">
        <f>IF('Allgemeine Angaben'!E20="","",'Allgemeine Angaben'!E20)</f>
        <v/>
      </c>
      <c r="E3" s="120" t="str">
        <f>IF('Allgemeine Angaben'!G20="","",'Allgemeine Angaben'!G20)</f>
        <v/>
      </c>
      <c r="F3" s="120" t="str">
        <f>IF('Allgemeine Angaben'!H20="","",'Allgemeine Angaben'!H20)</f>
        <v/>
      </c>
      <c r="G3" s="120" t="str">
        <f>IF('Allgemeine Angaben'!I20="","",'Allgemeine Angaben'!I20)</f>
        <v/>
      </c>
      <c r="H3" s="120" t="str">
        <f>IF('Allgemeine Angaben'!J20="","",'Allgemeine Angaben'!J20)</f>
        <v/>
      </c>
      <c r="I3" s="120" t="str">
        <f>IF('Allgemeine Angaben'!L20="","",'Allgemeine Angaben'!L20)</f>
        <v/>
      </c>
      <c r="J3" s="120" t="str">
        <f>IF(D3&lt;&gt;"",'Allgemeine Angaben'!$L$46,"")</f>
        <v/>
      </c>
      <c r="K3" s="121" t="str">
        <f>IFERROR(HLOOKUP($D3,'Allgemeine Angaben'!$F$50:$M$65,8,0),"")</f>
        <v/>
      </c>
      <c r="L3" s="121" t="str">
        <f>IFERROR(HLOOKUP($D3,'Allgemeine Angaben'!$F$50:$M$65,9,0),"")</f>
        <v/>
      </c>
      <c r="M3" s="121" t="str">
        <f>IFERROR(HLOOKUP($D3,'Allgemeine Angaben'!$F$50:$M$65,10,0),"")</f>
        <v/>
      </c>
      <c r="N3" s="121" t="str">
        <f>IFERROR(HLOOKUP($D3,'Allgemeine Angaben'!$F$50:$M$65,11,0),"")</f>
        <v/>
      </c>
      <c r="O3" s="121" t="str">
        <f>IFERROR(HLOOKUP($D3,'Allgemeine Angaben'!$F$50:$M$65,12,0),"")</f>
        <v/>
      </c>
      <c r="P3" s="121" t="str">
        <f>IFERROR(HLOOKUP($D3,'Allgemeine Angaben'!$F$50:$M$65,13,0),"")</f>
        <v/>
      </c>
      <c r="Q3" s="121" t="str">
        <f>IFERROR(HLOOKUP($D3,'Allgemeine Angaben'!$F$50:$M$65,14,0),"")</f>
        <v/>
      </c>
      <c r="R3" s="121" t="str">
        <f>IFERROR(HLOOKUP($D3,'Allgemeine Angaben'!$F$50:$M$65,15,0),"")</f>
        <v/>
      </c>
      <c r="S3" s="121" t="str">
        <f>IFERROR(HLOOKUP($D3,'Allgemeine Angaben'!$F$50:$M$65,16,0),"")</f>
        <v/>
      </c>
      <c r="T3" s="120" t="str">
        <f>IF(Zusammenfassung!H80="","",Zusammenfassung!H80)</f>
        <v/>
      </c>
      <c r="U3" s="120" t="str">
        <f>IF(Zusammenfassung!J80="","",Zusammenfassung!J80)</f>
        <v/>
      </c>
      <c r="V3" s="120" t="str">
        <f>IF(Zusammenfassung!K80="","",Zusammenfassung!K80)</f>
        <v/>
      </c>
      <c r="W3" s="120" t="str">
        <f t="shared" ref="W3:W26" ca="1" si="4">IF(INDIRECT(ADDRESS(COLUMN(J2),ROW(A6),4,1,"2.2.3 Fallzahlen"))="","",INDIRECT(ADDRESS(COLUMN(J2),ROW(A6),4,1,"2.2.3 Fallzahlen")))</f>
        <v/>
      </c>
      <c r="X3" s="120" t="str">
        <f t="shared" ca="1" si="0"/>
        <v/>
      </c>
      <c r="Y3" s="120" t="str">
        <f t="shared" ca="1" si="0"/>
        <v/>
      </c>
      <c r="Z3" s="120" t="str">
        <f t="shared" ca="1" si="0"/>
        <v/>
      </c>
      <c r="AA3" s="120" t="str">
        <f t="shared" ca="1" si="0"/>
        <v/>
      </c>
      <c r="AB3" s="120" t="str">
        <f t="shared" ca="1" si="0"/>
        <v/>
      </c>
      <c r="AC3" s="120" t="str">
        <f t="shared" ca="1" si="0"/>
        <v/>
      </c>
      <c r="AD3" s="120" t="str">
        <f t="shared" ca="1" si="0"/>
        <v/>
      </c>
      <c r="AE3" s="120" t="str">
        <f t="shared" ref="AE3:AE26" ca="1" si="5">IF(INDIRECT(ADDRESS(COLUMN(Z2),ROW(P6),4,1,"2.2.3 Fallzahlen"))="","",INDIRECT(ADDRESS(COLUMN(Z2),ROW(P6),4,1,"2.2.3 Fallzahlen")))</f>
        <v/>
      </c>
      <c r="AF3" s="120" t="str">
        <f t="shared" ca="1" si="1"/>
        <v/>
      </c>
      <c r="AG3" s="120" t="str">
        <f t="shared" ca="1" si="1"/>
        <v/>
      </c>
      <c r="AH3" s="120" t="str">
        <f t="shared" ca="1" si="1"/>
        <v/>
      </c>
      <c r="AI3" s="120" t="str">
        <f t="shared" ca="1" si="1"/>
        <v/>
      </c>
      <c r="AJ3" s="120" t="str">
        <f t="shared" ca="1" si="1"/>
        <v/>
      </c>
      <c r="AK3" s="120" t="str">
        <f t="shared" ca="1" si="1"/>
        <v/>
      </c>
      <c r="AL3" s="120" t="str">
        <f t="shared" ca="1" si="1"/>
        <v/>
      </c>
      <c r="AM3" s="120" t="str">
        <f t="shared" ref="AM3:AM26" ca="1" si="6">IF(INDIRECT(ADDRESS(COLUMN(BK2),ROW(X6),4,1,"2.2.3 Fallzahlen"))="","",INDIRECT(ADDRESS(COLUMN(BK2),ROW(X6),4,1,"2.2.3 Fallzahlen")))</f>
        <v/>
      </c>
      <c r="AN3" s="120" t="str">
        <f t="shared" ca="1" si="2"/>
        <v/>
      </c>
      <c r="AO3" s="120" t="str">
        <f t="shared" ca="1" si="2"/>
        <v/>
      </c>
      <c r="AP3" s="120" t="str">
        <f t="shared" ca="1" si="2"/>
        <v/>
      </c>
      <c r="AQ3" s="120" t="str">
        <f t="shared" ref="AQ3:AQ26" ca="1" si="7">IF(INDIRECT(ADDRESS(COLUMN(BT2),ROW(AB6),4,1,"2.2.3 Fallzahlen"))="","",INDIRECT(ADDRESS(COLUMN(BT2),ROW(AB6),4,1,"2.2.3 Fallzahlen")))</f>
        <v/>
      </c>
      <c r="AR3" s="120" t="str">
        <f t="shared" ca="1" si="3"/>
        <v/>
      </c>
      <c r="AS3" s="120" t="str">
        <f t="shared" ca="1" si="3"/>
        <v/>
      </c>
      <c r="AT3" s="120" t="str">
        <f t="shared" ca="1" si="3"/>
        <v/>
      </c>
      <c r="AU3" s="120" t="str">
        <f t="shared" ca="1" si="3"/>
        <v/>
      </c>
      <c r="AV3" s="120" t="str">
        <f t="shared" ca="1" si="3"/>
        <v/>
      </c>
      <c r="AW3" s="120" t="str">
        <f t="shared" ca="1" si="3"/>
        <v/>
      </c>
      <c r="AX3" s="120" t="str">
        <f t="shared" ca="1" si="3"/>
        <v/>
      </c>
      <c r="AY3" s="120" t="str">
        <f>IFERROR(HLOOKUP($D3,'Allgemeine Angaben'!$F$50:$M$65,7,0),"")</f>
        <v/>
      </c>
      <c r="AZ3" s="120" t="str">
        <f>IFERROR(HLOOKUP($D3,'Allgemeine Angaben'!$F$50:$M$65,6,0),"")</f>
        <v/>
      </c>
      <c r="BA3" s="120" t="str">
        <f>IFERROR(HLOOKUP($D3,'Allgemeine Angaben'!$F$50:$M$65,5,0),"")</f>
        <v/>
      </c>
      <c r="BB3" s="120" t="str">
        <f>IFERROR(HLOOKUP($D3,'Allgemeine Angaben'!$F$50:$M$65,4,0),"")</f>
        <v/>
      </c>
      <c r="BC3" s="120" t="str">
        <f>IFERROR(HLOOKUP($D3,'Allgemeine Angaben'!$F$50:$M$65,3,0),"")</f>
        <v/>
      </c>
      <c r="BD3" s="120" t="str">
        <f>IFERROR(HLOOKUP($D3,'Allgemeine Angaben'!$F$50:$M$65,2,0),"")</f>
        <v/>
      </c>
    </row>
    <row r="4" spans="1:56" x14ac:dyDescent="0.2">
      <c r="A4" s="120" t="str">
        <f>IF('Allgemeine Angaben'!$M$4="","",'Allgemeine Angaben'!$M$4)</f>
        <v/>
      </c>
      <c r="B4" s="120" t="str">
        <f>IF('Allgemeine Angaben'!$E$6="","",'Allgemeine Angaben'!$E$6)</f>
        <v/>
      </c>
      <c r="C4" s="120">
        <f>'Allgemeine Angaben'!O21</f>
        <v>3</v>
      </c>
      <c r="D4" s="120" t="str">
        <f>IF('Allgemeine Angaben'!E21="","",'Allgemeine Angaben'!E21)</f>
        <v/>
      </c>
      <c r="E4" s="120" t="str">
        <f>IF('Allgemeine Angaben'!G21="","",'Allgemeine Angaben'!G21)</f>
        <v/>
      </c>
      <c r="F4" s="120" t="str">
        <f>IF('Allgemeine Angaben'!H21="","",'Allgemeine Angaben'!H21)</f>
        <v/>
      </c>
      <c r="G4" s="120" t="str">
        <f>IF('Allgemeine Angaben'!I21="","",'Allgemeine Angaben'!I21)</f>
        <v/>
      </c>
      <c r="H4" s="120" t="str">
        <f>IF('Allgemeine Angaben'!J21="","",'Allgemeine Angaben'!J21)</f>
        <v/>
      </c>
      <c r="I4" s="120" t="str">
        <f>IF('Allgemeine Angaben'!L21="","",'Allgemeine Angaben'!L21)</f>
        <v/>
      </c>
      <c r="J4" s="120" t="str">
        <f>IF(D4&lt;&gt;"",'Allgemeine Angaben'!$L$46,"")</f>
        <v/>
      </c>
      <c r="K4" s="121" t="str">
        <f>IFERROR(HLOOKUP($D4,'Allgemeine Angaben'!$F$50:$M$65,8,0),"")</f>
        <v/>
      </c>
      <c r="L4" s="121" t="str">
        <f>IFERROR(HLOOKUP($D4,'Allgemeine Angaben'!$F$50:$M$65,9,0),"")</f>
        <v/>
      </c>
      <c r="M4" s="121" t="str">
        <f>IFERROR(HLOOKUP($D4,'Allgemeine Angaben'!$F$50:$M$65,10,0),"")</f>
        <v/>
      </c>
      <c r="N4" s="121" t="str">
        <f>IFERROR(HLOOKUP($D4,'Allgemeine Angaben'!$F$50:$M$65,11,0),"")</f>
        <v/>
      </c>
      <c r="O4" s="121" t="str">
        <f>IFERROR(HLOOKUP($D4,'Allgemeine Angaben'!$F$50:$M$65,12,0),"")</f>
        <v/>
      </c>
      <c r="P4" s="121" t="str">
        <f>IFERROR(HLOOKUP($D4,'Allgemeine Angaben'!$F$50:$M$65,13,0),"")</f>
        <v/>
      </c>
      <c r="Q4" s="121" t="str">
        <f>IFERROR(HLOOKUP($D4,'Allgemeine Angaben'!$F$50:$M$65,14,0),"")</f>
        <v/>
      </c>
      <c r="R4" s="121" t="str">
        <f>IFERROR(HLOOKUP($D4,'Allgemeine Angaben'!$F$50:$M$65,15,0),"")</f>
        <v/>
      </c>
      <c r="S4" s="121" t="str">
        <f>IFERROR(HLOOKUP($D4,'Allgemeine Angaben'!$F$50:$M$65,16,0),"")</f>
        <v/>
      </c>
      <c r="T4" s="120" t="str">
        <f>IF(Zusammenfassung!H81="","",Zusammenfassung!H81)</f>
        <v/>
      </c>
      <c r="U4" s="120" t="str">
        <f>IF(Zusammenfassung!J81="","",Zusammenfassung!J81)</f>
        <v/>
      </c>
      <c r="V4" s="120" t="str">
        <f>IF(Zusammenfassung!K81="","",Zusammenfassung!K81)</f>
        <v/>
      </c>
      <c r="W4" s="120" t="str">
        <f t="shared" ca="1" si="4"/>
        <v/>
      </c>
      <c r="X4" s="120" t="str">
        <f t="shared" ca="1" si="0"/>
        <v/>
      </c>
      <c r="Y4" s="120" t="str">
        <f t="shared" ca="1" si="0"/>
        <v/>
      </c>
      <c r="Z4" s="120" t="str">
        <f t="shared" ca="1" si="0"/>
        <v/>
      </c>
      <c r="AA4" s="120" t="str">
        <f t="shared" ca="1" si="0"/>
        <v/>
      </c>
      <c r="AB4" s="120" t="str">
        <f t="shared" ca="1" si="0"/>
        <v/>
      </c>
      <c r="AC4" s="120" t="str">
        <f t="shared" ca="1" si="0"/>
        <v/>
      </c>
      <c r="AD4" s="120" t="str">
        <f t="shared" ca="1" si="0"/>
        <v/>
      </c>
      <c r="AE4" s="120" t="str">
        <f t="shared" ca="1" si="5"/>
        <v/>
      </c>
      <c r="AF4" s="120" t="str">
        <f t="shared" ca="1" si="1"/>
        <v/>
      </c>
      <c r="AG4" s="120" t="str">
        <f t="shared" ca="1" si="1"/>
        <v/>
      </c>
      <c r="AH4" s="120" t="str">
        <f t="shared" ca="1" si="1"/>
        <v/>
      </c>
      <c r="AI4" s="120" t="str">
        <f t="shared" ca="1" si="1"/>
        <v/>
      </c>
      <c r="AJ4" s="120" t="str">
        <f t="shared" ca="1" si="1"/>
        <v/>
      </c>
      <c r="AK4" s="120" t="str">
        <f t="shared" ca="1" si="1"/>
        <v/>
      </c>
      <c r="AL4" s="120" t="str">
        <f t="shared" ca="1" si="1"/>
        <v/>
      </c>
      <c r="AM4" s="120" t="str">
        <f t="shared" ca="1" si="6"/>
        <v/>
      </c>
      <c r="AN4" s="120" t="str">
        <f t="shared" ca="1" si="2"/>
        <v/>
      </c>
      <c r="AO4" s="120" t="str">
        <f t="shared" ca="1" si="2"/>
        <v/>
      </c>
      <c r="AP4" s="120" t="str">
        <f t="shared" ca="1" si="2"/>
        <v/>
      </c>
      <c r="AQ4" s="120" t="str">
        <f t="shared" ca="1" si="7"/>
        <v/>
      </c>
      <c r="AR4" s="120" t="str">
        <f t="shared" ca="1" si="3"/>
        <v/>
      </c>
      <c r="AS4" s="120" t="str">
        <f t="shared" ca="1" si="3"/>
        <v/>
      </c>
      <c r="AT4" s="120" t="str">
        <f t="shared" ca="1" si="3"/>
        <v/>
      </c>
      <c r="AU4" s="120" t="str">
        <f t="shared" ca="1" si="3"/>
        <v/>
      </c>
      <c r="AV4" s="120" t="str">
        <f t="shared" ca="1" si="3"/>
        <v/>
      </c>
      <c r="AW4" s="120" t="str">
        <f t="shared" ca="1" si="3"/>
        <v/>
      </c>
      <c r="AX4" s="120" t="str">
        <f t="shared" ca="1" si="3"/>
        <v/>
      </c>
      <c r="AY4" s="120" t="str">
        <f>IFERROR(HLOOKUP($D4,'Allgemeine Angaben'!$F$50:$M$65,7,0),"")</f>
        <v/>
      </c>
      <c r="AZ4" s="120" t="str">
        <f>IFERROR(HLOOKUP($D4,'Allgemeine Angaben'!$F$50:$M$65,6,0),"")</f>
        <v/>
      </c>
      <c r="BA4" s="120" t="str">
        <f>IFERROR(HLOOKUP($D4,'Allgemeine Angaben'!$F$50:$M$65,5,0),"")</f>
        <v/>
      </c>
      <c r="BB4" s="120" t="str">
        <f>IFERROR(HLOOKUP($D4,'Allgemeine Angaben'!$F$50:$M$65,4,0),"")</f>
        <v/>
      </c>
      <c r="BC4" s="120" t="str">
        <f>IFERROR(HLOOKUP($D4,'Allgemeine Angaben'!$F$50:$M$65,3,0),"")</f>
        <v/>
      </c>
      <c r="BD4" s="120" t="str">
        <f>IFERROR(HLOOKUP($D4,'Allgemeine Angaben'!$F$50:$M$65,2,0),"")</f>
        <v/>
      </c>
    </row>
    <row r="5" spans="1:56" x14ac:dyDescent="0.2">
      <c r="A5" s="120" t="str">
        <f>IF('Allgemeine Angaben'!$M$4="","",'Allgemeine Angaben'!$M$4)</f>
        <v/>
      </c>
      <c r="B5" s="120" t="str">
        <f>IF('Allgemeine Angaben'!$E$6="","",'Allgemeine Angaben'!$E$6)</f>
        <v/>
      </c>
      <c r="C5" s="120">
        <f>'Allgemeine Angaben'!O22</f>
        <v>4</v>
      </c>
      <c r="D5" s="120" t="str">
        <f>IF('Allgemeine Angaben'!E22="","",'Allgemeine Angaben'!E22)</f>
        <v/>
      </c>
      <c r="E5" s="120" t="str">
        <f>IF('Allgemeine Angaben'!G22="","",'Allgemeine Angaben'!G22)</f>
        <v/>
      </c>
      <c r="F5" s="120" t="str">
        <f>IF('Allgemeine Angaben'!H22="","",'Allgemeine Angaben'!H22)</f>
        <v/>
      </c>
      <c r="G5" s="120" t="str">
        <f>IF('Allgemeine Angaben'!I22="","",'Allgemeine Angaben'!I22)</f>
        <v/>
      </c>
      <c r="H5" s="120" t="str">
        <f>IF('Allgemeine Angaben'!J22="","",'Allgemeine Angaben'!J22)</f>
        <v/>
      </c>
      <c r="I5" s="120" t="str">
        <f>IF('Allgemeine Angaben'!L22="","",'Allgemeine Angaben'!L22)</f>
        <v/>
      </c>
      <c r="J5" s="120" t="str">
        <f>IF(D5&lt;&gt;"",'Allgemeine Angaben'!$L$46,"")</f>
        <v/>
      </c>
      <c r="K5" s="121" t="str">
        <f>IFERROR(HLOOKUP($D5,'Allgemeine Angaben'!$F$50:$M$65,8,0),"")</f>
        <v/>
      </c>
      <c r="L5" s="121" t="str">
        <f>IFERROR(HLOOKUP($D5,'Allgemeine Angaben'!$F$50:$M$65,9,0),"")</f>
        <v/>
      </c>
      <c r="M5" s="121" t="str">
        <f>IFERROR(HLOOKUP($D5,'Allgemeine Angaben'!$F$50:$M$65,10,0),"")</f>
        <v/>
      </c>
      <c r="N5" s="121" t="str">
        <f>IFERROR(HLOOKUP($D5,'Allgemeine Angaben'!$F$50:$M$65,11,0),"")</f>
        <v/>
      </c>
      <c r="O5" s="121" t="str">
        <f>IFERROR(HLOOKUP($D5,'Allgemeine Angaben'!$F$50:$M$65,12,0),"")</f>
        <v/>
      </c>
      <c r="P5" s="121" t="str">
        <f>IFERROR(HLOOKUP($D5,'Allgemeine Angaben'!$F$50:$M$65,13,0),"")</f>
        <v/>
      </c>
      <c r="Q5" s="121" t="str">
        <f>IFERROR(HLOOKUP($D5,'Allgemeine Angaben'!$F$50:$M$65,14,0),"")</f>
        <v/>
      </c>
      <c r="R5" s="121" t="str">
        <f>IFERROR(HLOOKUP($D5,'Allgemeine Angaben'!$F$50:$M$65,15,0),"")</f>
        <v/>
      </c>
      <c r="S5" s="121" t="str">
        <f>IFERROR(HLOOKUP($D5,'Allgemeine Angaben'!$F$50:$M$65,16,0),"")</f>
        <v/>
      </c>
      <c r="T5" s="120" t="str">
        <f>IF(Zusammenfassung!H82="","",Zusammenfassung!H82)</f>
        <v/>
      </c>
      <c r="U5" s="120" t="str">
        <f>IF(Zusammenfassung!J82="","",Zusammenfassung!J82)</f>
        <v/>
      </c>
      <c r="V5" s="120" t="str">
        <f>IF(Zusammenfassung!K82="","",Zusammenfassung!K82)</f>
        <v/>
      </c>
      <c r="W5" s="120" t="str">
        <f t="shared" ca="1" si="4"/>
        <v/>
      </c>
      <c r="X5" s="120" t="str">
        <f t="shared" ca="1" si="0"/>
        <v/>
      </c>
      <c r="Y5" s="120" t="str">
        <f t="shared" ca="1" si="0"/>
        <v/>
      </c>
      <c r="Z5" s="120" t="str">
        <f t="shared" ca="1" si="0"/>
        <v/>
      </c>
      <c r="AA5" s="120" t="str">
        <f t="shared" ca="1" si="0"/>
        <v/>
      </c>
      <c r="AB5" s="120" t="str">
        <f t="shared" ca="1" si="0"/>
        <v/>
      </c>
      <c r="AC5" s="120" t="str">
        <f t="shared" ca="1" si="0"/>
        <v/>
      </c>
      <c r="AD5" s="120" t="str">
        <f t="shared" ca="1" si="0"/>
        <v/>
      </c>
      <c r="AE5" s="120" t="str">
        <f t="shared" ca="1" si="5"/>
        <v/>
      </c>
      <c r="AF5" s="120" t="str">
        <f t="shared" ca="1" si="1"/>
        <v/>
      </c>
      <c r="AG5" s="120" t="str">
        <f t="shared" ca="1" si="1"/>
        <v/>
      </c>
      <c r="AH5" s="120" t="str">
        <f t="shared" ca="1" si="1"/>
        <v/>
      </c>
      <c r="AI5" s="120" t="str">
        <f t="shared" ca="1" si="1"/>
        <v/>
      </c>
      <c r="AJ5" s="120" t="str">
        <f t="shared" ca="1" si="1"/>
        <v/>
      </c>
      <c r="AK5" s="120" t="str">
        <f t="shared" ca="1" si="1"/>
        <v/>
      </c>
      <c r="AL5" s="120" t="str">
        <f t="shared" ca="1" si="1"/>
        <v/>
      </c>
      <c r="AM5" s="120" t="str">
        <f t="shared" ca="1" si="6"/>
        <v/>
      </c>
      <c r="AN5" s="120" t="str">
        <f t="shared" ca="1" si="2"/>
        <v/>
      </c>
      <c r="AO5" s="120" t="str">
        <f t="shared" ca="1" si="2"/>
        <v/>
      </c>
      <c r="AP5" s="120" t="str">
        <f t="shared" ca="1" si="2"/>
        <v/>
      </c>
      <c r="AQ5" s="120" t="str">
        <f t="shared" ca="1" si="7"/>
        <v/>
      </c>
      <c r="AR5" s="120" t="str">
        <f t="shared" ca="1" si="3"/>
        <v/>
      </c>
      <c r="AS5" s="120" t="str">
        <f t="shared" ca="1" si="3"/>
        <v/>
      </c>
      <c r="AT5" s="120" t="str">
        <f t="shared" ca="1" si="3"/>
        <v/>
      </c>
      <c r="AU5" s="120" t="str">
        <f t="shared" ca="1" si="3"/>
        <v/>
      </c>
      <c r="AV5" s="120" t="str">
        <f t="shared" ca="1" si="3"/>
        <v/>
      </c>
      <c r="AW5" s="120" t="str">
        <f t="shared" ca="1" si="3"/>
        <v/>
      </c>
      <c r="AX5" s="120" t="str">
        <f t="shared" ca="1" si="3"/>
        <v/>
      </c>
      <c r="AY5" s="120" t="str">
        <f>IFERROR(HLOOKUP($D5,'Allgemeine Angaben'!$F$50:$M$65,7,0),"")</f>
        <v/>
      </c>
      <c r="AZ5" s="120" t="str">
        <f>IFERROR(HLOOKUP($D5,'Allgemeine Angaben'!$F$50:$M$65,6,0),"")</f>
        <v/>
      </c>
      <c r="BA5" s="120" t="str">
        <f>IFERROR(HLOOKUP($D5,'Allgemeine Angaben'!$F$50:$M$65,5,0),"")</f>
        <v/>
      </c>
      <c r="BB5" s="120" t="str">
        <f>IFERROR(HLOOKUP($D5,'Allgemeine Angaben'!$F$50:$M$65,4,0),"")</f>
        <v/>
      </c>
      <c r="BC5" s="120" t="str">
        <f>IFERROR(HLOOKUP($D5,'Allgemeine Angaben'!$F$50:$M$65,3,0),"")</f>
        <v/>
      </c>
      <c r="BD5" s="120" t="str">
        <f>IFERROR(HLOOKUP($D5,'Allgemeine Angaben'!$F$50:$M$65,2,0),"")</f>
        <v/>
      </c>
    </row>
    <row r="6" spans="1:56" x14ac:dyDescent="0.2">
      <c r="A6" s="120" t="str">
        <f>IF('Allgemeine Angaben'!$M$4="","",'Allgemeine Angaben'!$M$4)</f>
        <v/>
      </c>
      <c r="B6" s="120" t="str">
        <f>IF('Allgemeine Angaben'!$E$6="","",'Allgemeine Angaben'!$E$6)</f>
        <v/>
      </c>
      <c r="C6" s="120">
        <f>'Allgemeine Angaben'!O23</f>
        <v>5</v>
      </c>
      <c r="D6" s="120" t="str">
        <f>IF('Allgemeine Angaben'!E23="","",'Allgemeine Angaben'!E23)</f>
        <v/>
      </c>
      <c r="E6" s="120" t="str">
        <f>IF('Allgemeine Angaben'!G23="","",'Allgemeine Angaben'!G23)</f>
        <v/>
      </c>
      <c r="F6" s="120" t="str">
        <f>IF('Allgemeine Angaben'!H23="","",'Allgemeine Angaben'!H23)</f>
        <v/>
      </c>
      <c r="G6" s="120" t="str">
        <f>IF('Allgemeine Angaben'!I23="","",'Allgemeine Angaben'!I23)</f>
        <v/>
      </c>
      <c r="H6" s="120" t="str">
        <f>IF('Allgemeine Angaben'!J23="","",'Allgemeine Angaben'!J23)</f>
        <v/>
      </c>
      <c r="I6" s="120" t="str">
        <f>IF('Allgemeine Angaben'!L23="","",'Allgemeine Angaben'!L23)</f>
        <v/>
      </c>
      <c r="J6" s="120" t="str">
        <f>IF(D6&lt;&gt;"",'Allgemeine Angaben'!$L$46,"")</f>
        <v/>
      </c>
      <c r="K6" s="121" t="str">
        <f>IFERROR(HLOOKUP($D6,'Allgemeine Angaben'!$F$50:$M$65,8,0),"")</f>
        <v/>
      </c>
      <c r="L6" s="121" t="str">
        <f>IFERROR(HLOOKUP($D6,'Allgemeine Angaben'!$F$50:$M$65,9,0),"")</f>
        <v/>
      </c>
      <c r="M6" s="121" t="str">
        <f>IFERROR(HLOOKUP($D6,'Allgemeine Angaben'!$F$50:$M$65,10,0),"")</f>
        <v/>
      </c>
      <c r="N6" s="121" t="str">
        <f>IFERROR(HLOOKUP($D6,'Allgemeine Angaben'!$F$50:$M$65,11,0),"")</f>
        <v/>
      </c>
      <c r="O6" s="121" t="str">
        <f>IFERROR(HLOOKUP($D6,'Allgemeine Angaben'!$F$50:$M$65,12,0),"")</f>
        <v/>
      </c>
      <c r="P6" s="121" t="str">
        <f>IFERROR(HLOOKUP($D6,'Allgemeine Angaben'!$F$50:$M$65,13,0),"")</f>
        <v/>
      </c>
      <c r="Q6" s="121" t="str">
        <f>IFERROR(HLOOKUP($D6,'Allgemeine Angaben'!$F$50:$M$65,14,0),"")</f>
        <v/>
      </c>
      <c r="R6" s="121" t="str">
        <f>IFERROR(HLOOKUP($D6,'Allgemeine Angaben'!$F$50:$M$65,15,0),"")</f>
        <v/>
      </c>
      <c r="S6" s="121" t="str">
        <f>IFERROR(HLOOKUP($D6,'Allgemeine Angaben'!$F$50:$M$65,16,0),"")</f>
        <v/>
      </c>
      <c r="T6" s="120" t="str">
        <f>IF(Zusammenfassung!H83="","",Zusammenfassung!H83)</f>
        <v/>
      </c>
      <c r="U6" s="120" t="str">
        <f>IF(Zusammenfassung!J83="","",Zusammenfassung!J83)</f>
        <v/>
      </c>
      <c r="V6" s="120" t="str">
        <f>IF(Zusammenfassung!K83="","",Zusammenfassung!K83)</f>
        <v/>
      </c>
      <c r="W6" s="120" t="str">
        <f t="shared" ca="1" si="4"/>
        <v/>
      </c>
      <c r="X6" s="120" t="str">
        <f t="shared" ca="1" si="0"/>
        <v/>
      </c>
      <c r="Y6" s="120" t="str">
        <f t="shared" ca="1" si="0"/>
        <v/>
      </c>
      <c r="Z6" s="120" t="str">
        <f t="shared" ca="1" si="0"/>
        <v/>
      </c>
      <c r="AA6" s="120" t="str">
        <f t="shared" ca="1" si="0"/>
        <v/>
      </c>
      <c r="AB6" s="120" t="str">
        <f t="shared" ca="1" si="0"/>
        <v/>
      </c>
      <c r="AC6" s="120" t="str">
        <f t="shared" ca="1" si="0"/>
        <v/>
      </c>
      <c r="AD6" s="120" t="str">
        <f t="shared" ca="1" si="0"/>
        <v/>
      </c>
      <c r="AE6" s="120" t="str">
        <f t="shared" ca="1" si="5"/>
        <v/>
      </c>
      <c r="AF6" s="120" t="str">
        <f t="shared" ca="1" si="1"/>
        <v/>
      </c>
      <c r="AG6" s="120" t="str">
        <f t="shared" ca="1" si="1"/>
        <v/>
      </c>
      <c r="AH6" s="120" t="str">
        <f t="shared" ca="1" si="1"/>
        <v/>
      </c>
      <c r="AI6" s="120" t="str">
        <f t="shared" ca="1" si="1"/>
        <v/>
      </c>
      <c r="AJ6" s="120" t="str">
        <f t="shared" ca="1" si="1"/>
        <v/>
      </c>
      <c r="AK6" s="120" t="str">
        <f t="shared" ca="1" si="1"/>
        <v/>
      </c>
      <c r="AL6" s="120" t="str">
        <f t="shared" ca="1" si="1"/>
        <v/>
      </c>
      <c r="AM6" s="120" t="str">
        <f t="shared" ca="1" si="6"/>
        <v/>
      </c>
      <c r="AN6" s="120" t="str">
        <f t="shared" ca="1" si="2"/>
        <v/>
      </c>
      <c r="AO6" s="120" t="str">
        <f t="shared" ca="1" si="2"/>
        <v/>
      </c>
      <c r="AP6" s="120" t="str">
        <f t="shared" ca="1" si="2"/>
        <v/>
      </c>
      <c r="AQ6" s="120" t="str">
        <f t="shared" ca="1" si="7"/>
        <v/>
      </c>
      <c r="AR6" s="120" t="str">
        <f t="shared" ca="1" si="3"/>
        <v/>
      </c>
      <c r="AS6" s="120" t="str">
        <f t="shared" ca="1" si="3"/>
        <v/>
      </c>
      <c r="AT6" s="120" t="str">
        <f t="shared" ca="1" si="3"/>
        <v/>
      </c>
      <c r="AU6" s="120" t="str">
        <f t="shared" ca="1" si="3"/>
        <v/>
      </c>
      <c r="AV6" s="120" t="str">
        <f t="shared" ca="1" si="3"/>
        <v/>
      </c>
      <c r="AW6" s="120" t="str">
        <f t="shared" ca="1" si="3"/>
        <v/>
      </c>
      <c r="AX6" s="120" t="str">
        <f t="shared" ca="1" si="3"/>
        <v/>
      </c>
      <c r="AY6" s="120" t="str">
        <f>IFERROR(HLOOKUP($D6,'Allgemeine Angaben'!$F$50:$M$65,7,0),"")</f>
        <v/>
      </c>
      <c r="AZ6" s="120" t="str">
        <f>IFERROR(HLOOKUP($D6,'Allgemeine Angaben'!$F$50:$M$65,6,0),"")</f>
        <v/>
      </c>
      <c r="BA6" s="120" t="str">
        <f>IFERROR(HLOOKUP($D6,'Allgemeine Angaben'!$F$50:$M$65,5,0),"")</f>
        <v/>
      </c>
      <c r="BB6" s="120" t="str">
        <f>IFERROR(HLOOKUP($D6,'Allgemeine Angaben'!$F$50:$M$65,4,0),"")</f>
        <v/>
      </c>
      <c r="BC6" s="120" t="str">
        <f>IFERROR(HLOOKUP($D6,'Allgemeine Angaben'!$F$50:$M$65,3,0),"")</f>
        <v/>
      </c>
      <c r="BD6" s="120" t="str">
        <f>IFERROR(HLOOKUP($D6,'Allgemeine Angaben'!$F$50:$M$65,2,0),"")</f>
        <v/>
      </c>
    </row>
    <row r="7" spans="1:56" x14ac:dyDescent="0.2">
      <c r="A7" s="120" t="str">
        <f>IF('Allgemeine Angaben'!$M$4="","",'Allgemeine Angaben'!$M$4)</f>
        <v/>
      </c>
      <c r="B7" s="120" t="str">
        <f>IF('Allgemeine Angaben'!$E$6="","",'Allgemeine Angaben'!$E$6)</f>
        <v/>
      </c>
      <c r="C7" s="120">
        <f>'Allgemeine Angaben'!O24</f>
        <v>6</v>
      </c>
      <c r="D7" s="120" t="str">
        <f>IF('Allgemeine Angaben'!E24="","",'Allgemeine Angaben'!E24)</f>
        <v/>
      </c>
      <c r="E7" s="120" t="str">
        <f>IF('Allgemeine Angaben'!G24="","",'Allgemeine Angaben'!G24)</f>
        <v/>
      </c>
      <c r="F7" s="120" t="str">
        <f>IF('Allgemeine Angaben'!H24="","",'Allgemeine Angaben'!H24)</f>
        <v/>
      </c>
      <c r="G7" s="120" t="str">
        <f>IF('Allgemeine Angaben'!I24="","",'Allgemeine Angaben'!I24)</f>
        <v/>
      </c>
      <c r="H7" s="120" t="str">
        <f>IF('Allgemeine Angaben'!J24="","",'Allgemeine Angaben'!J24)</f>
        <v/>
      </c>
      <c r="I7" s="120" t="str">
        <f>IF('Allgemeine Angaben'!L24="","",'Allgemeine Angaben'!L24)</f>
        <v/>
      </c>
      <c r="J7" s="120" t="str">
        <f>IF(D7&lt;&gt;"",'Allgemeine Angaben'!$L$46,"")</f>
        <v/>
      </c>
      <c r="K7" s="121" t="str">
        <f>IFERROR(HLOOKUP($D7,'Allgemeine Angaben'!$F$50:$M$65,8,0),"")</f>
        <v/>
      </c>
      <c r="L7" s="121" t="str">
        <f>IFERROR(HLOOKUP($D7,'Allgemeine Angaben'!$F$50:$M$65,9,0),"")</f>
        <v/>
      </c>
      <c r="M7" s="121" t="str">
        <f>IFERROR(HLOOKUP($D7,'Allgemeine Angaben'!$F$50:$M$65,10,0),"")</f>
        <v/>
      </c>
      <c r="N7" s="121" t="str">
        <f>IFERROR(HLOOKUP($D7,'Allgemeine Angaben'!$F$50:$M$65,11,0),"")</f>
        <v/>
      </c>
      <c r="O7" s="121" t="str">
        <f>IFERROR(HLOOKUP($D7,'Allgemeine Angaben'!$F$50:$M$65,12,0),"")</f>
        <v/>
      </c>
      <c r="P7" s="121" t="str">
        <f>IFERROR(HLOOKUP($D7,'Allgemeine Angaben'!$F$50:$M$65,13,0),"")</f>
        <v/>
      </c>
      <c r="Q7" s="121" t="str">
        <f>IFERROR(HLOOKUP($D7,'Allgemeine Angaben'!$F$50:$M$65,14,0),"")</f>
        <v/>
      </c>
      <c r="R7" s="121" t="str">
        <f>IFERROR(HLOOKUP($D7,'Allgemeine Angaben'!$F$50:$M$65,15,0),"")</f>
        <v/>
      </c>
      <c r="S7" s="121" t="str">
        <f>IFERROR(HLOOKUP($D7,'Allgemeine Angaben'!$F$50:$M$65,16,0),"")</f>
        <v/>
      </c>
      <c r="T7" s="120" t="str">
        <f>IF(Zusammenfassung!H84="","",Zusammenfassung!H84)</f>
        <v/>
      </c>
      <c r="U7" s="120" t="str">
        <f>IF(Zusammenfassung!J84="","",Zusammenfassung!J84)</f>
        <v/>
      </c>
      <c r="V7" s="120" t="str">
        <f>IF(Zusammenfassung!K84="","",Zusammenfassung!K84)</f>
        <v/>
      </c>
      <c r="W7" s="120" t="str">
        <f t="shared" ca="1" si="4"/>
        <v/>
      </c>
      <c r="X7" s="120" t="str">
        <f t="shared" ca="1" si="0"/>
        <v/>
      </c>
      <c r="Y7" s="120" t="str">
        <f t="shared" ca="1" si="0"/>
        <v/>
      </c>
      <c r="Z7" s="120" t="str">
        <f t="shared" ca="1" si="0"/>
        <v/>
      </c>
      <c r="AA7" s="120" t="str">
        <f t="shared" ca="1" si="0"/>
        <v/>
      </c>
      <c r="AB7" s="120" t="str">
        <f t="shared" ca="1" si="0"/>
        <v/>
      </c>
      <c r="AC7" s="120" t="str">
        <f t="shared" ca="1" si="0"/>
        <v/>
      </c>
      <c r="AD7" s="120" t="str">
        <f t="shared" ca="1" si="0"/>
        <v/>
      </c>
      <c r="AE7" s="120" t="str">
        <f t="shared" ca="1" si="5"/>
        <v/>
      </c>
      <c r="AF7" s="120" t="str">
        <f t="shared" ca="1" si="1"/>
        <v/>
      </c>
      <c r="AG7" s="120" t="str">
        <f t="shared" ca="1" si="1"/>
        <v/>
      </c>
      <c r="AH7" s="120" t="str">
        <f t="shared" ca="1" si="1"/>
        <v/>
      </c>
      <c r="AI7" s="120" t="str">
        <f t="shared" ca="1" si="1"/>
        <v/>
      </c>
      <c r="AJ7" s="120" t="str">
        <f t="shared" ca="1" si="1"/>
        <v/>
      </c>
      <c r="AK7" s="120" t="str">
        <f t="shared" ca="1" si="1"/>
        <v/>
      </c>
      <c r="AL7" s="120" t="str">
        <f t="shared" ca="1" si="1"/>
        <v/>
      </c>
      <c r="AM7" s="120" t="str">
        <f t="shared" ca="1" si="6"/>
        <v/>
      </c>
      <c r="AN7" s="120" t="str">
        <f t="shared" ca="1" si="2"/>
        <v/>
      </c>
      <c r="AO7" s="120" t="str">
        <f t="shared" ca="1" si="2"/>
        <v/>
      </c>
      <c r="AP7" s="120" t="str">
        <f t="shared" ca="1" si="2"/>
        <v/>
      </c>
      <c r="AQ7" s="120" t="str">
        <f t="shared" ca="1" si="7"/>
        <v/>
      </c>
      <c r="AR7" s="120" t="str">
        <f t="shared" ca="1" si="3"/>
        <v/>
      </c>
      <c r="AS7" s="120" t="str">
        <f t="shared" ca="1" si="3"/>
        <v/>
      </c>
      <c r="AT7" s="120" t="str">
        <f t="shared" ca="1" si="3"/>
        <v/>
      </c>
      <c r="AU7" s="120" t="str">
        <f t="shared" ca="1" si="3"/>
        <v/>
      </c>
      <c r="AV7" s="120" t="str">
        <f t="shared" ca="1" si="3"/>
        <v/>
      </c>
      <c r="AW7" s="120" t="str">
        <f t="shared" ca="1" si="3"/>
        <v/>
      </c>
      <c r="AX7" s="120" t="str">
        <f t="shared" ca="1" si="3"/>
        <v/>
      </c>
      <c r="AY7" s="120" t="str">
        <f>IFERROR(HLOOKUP($D7,'Allgemeine Angaben'!$F$50:$M$65,7,0),"")</f>
        <v/>
      </c>
      <c r="AZ7" s="120" t="str">
        <f>IFERROR(HLOOKUP($D7,'Allgemeine Angaben'!$F$50:$M$65,6,0),"")</f>
        <v/>
      </c>
      <c r="BA7" s="120" t="str">
        <f>IFERROR(HLOOKUP($D7,'Allgemeine Angaben'!$F$50:$M$65,5,0),"")</f>
        <v/>
      </c>
      <c r="BB7" s="120" t="str">
        <f>IFERROR(HLOOKUP($D7,'Allgemeine Angaben'!$F$50:$M$65,4,0),"")</f>
        <v/>
      </c>
      <c r="BC7" s="120" t="str">
        <f>IFERROR(HLOOKUP($D7,'Allgemeine Angaben'!$F$50:$M$65,3,0),"")</f>
        <v/>
      </c>
      <c r="BD7" s="120" t="str">
        <f>IFERROR(HLOOKUP($D7,'Allgemeine Angaben'!$F$50:$M$65,2,0),"")</f>
        <v/>
      </c>
    </row>
    <row r="8" spans="1:56" x14ac:dyDescent="0.2">
      <c r="A8" s="120" t="str">
        <f>IF('Allgemeine Angaben'!$M$4="","",'Allgemeine Angaben'!$M$4)</f>
        <v/>
      </c>
      <c r="B8" s="120" t="str">
        <f>IF('Allgemeine Angaben'!$E$6="","",'Allgemeine Angaben'!$E$6)</f>
        <v/>
      </c>
      <c r="C8" s="120">
        <f>'Allgemeine Angaben'!O25</f>
        <v>7</v>
      </c>
      <c r="D8" s="120" t="str">
        <f>IF('Allgemeine Angaben'!E25="","",'Allgemeine Angaben'!E25)</f>
        <v/>
      </c>
      <c r="E8" s="120" t="str">
        <f>IF('Allgemeine Angaben'!G25="","",'Allgemeine Angaben'!G25)</f>
        <v/>
      </c>
      <c r="F8" s="120" t="str">
        <f>IF('Allgemeine Angaben'!H25="","",'Allgemeine Angaben'!H25)</f>
        <v/>
      </c>
      <c r="G8" s="120" t="str">
        <f>IF('Allgemeine Angaben'!I25="","",'Allgemeine Angaben'!I25)</f>
        <v/>
      </c>
      <c r="H8" s="120" t="str">
        <f>IF('Allgemeine Angaben'!J25="","",'Allgemeine Angaben'!J25)</f>
        <v/>
      </c>
      <c r="I8" s="120" t="str">
        <f>IF('Allgemeine Angaben'!L25="","",'Allgemeine Angaben'!L25)</f>
        <v/>
      </c>
      <c r="J8" s="120" t="str">
        <f>IF(D8&lt;&gt;"",'Allgemeine Angaben'!$L$46,"")</f>
        <v/>
      </c>
      <c r="K8" s="121" t="str">
        <f>IFERROR(HLOOKUP($D8,'Allgemeine Angaben'!$F$50:$M$65,8,0),"")</f>
        <v/>
      </c>
      <c r="L8" s="121" t="str">
        <f>IFERROR(HLOOKUP($D8,'Allgemeine Angaben'!$F$50:$M$65,9,0),"")</f>
        <v/>
      </c>
      <c r="M8" s="121" t="str">
        <f>IFERROR(HLOOKUP($D8,'Allgemeine Angaben'!$F$50:$M$65,10,0),"")</f>
        <v/>
      </c>
      <c r="N8" s="121" t="str">
        <f>IFERROR(HLOOKUP($D8,'Allgemeine Angaben'!$F$50:$M$65,11,0),"")</f>
        <v/>
      </c>
      <c r="O8" s="121" t="str">
        <f>IFERROR(HLOOKUP($D8,'Allgemeine Angaben'!$F$50:$M$65,12,0),"")</f>
        <v/>
      </c>
      <c r="P8" s="121" t="str">
        <f>IFERROR(HLOOKUP($D8,'Allgemeine Angaben'!$F$50:$M$65,13,0),"")</f>
        <v/>
      </c>
      <c r="Q8" s="121" t="str">
        <f>IFERROR(HLOOKUP($D8,'Allgemeine Angaben'!$F$50:$M$65,14,0),"")</f>
        <v/>
      </c>
      <c r="R8" s="121" t="str">
        <f>IFERROR(HLOOKUP($D8,'Allgemeine Angaben'!$F$50:$M$65,15,0),"")</f>
        <v/>
      </c>
      <c r="S8" s="121" t="str">
        <f>IFERROR(HLOOKUP($D8,'Allgemeine Angaben'!$F$50:$M$65,16,0),"")</f>
        <v/>
      </c>
      <c r="T8" s="120" t="str">
        <f>IF(Zusammenfassung!H85="","",Zusammenfassung!H85)</f>
        <v/>
      </c>
      <c r="U8" s="120" t="str">
        <f>IF(Zusammenfassung!J85="","",Zusammenfassung!J85)</f>
        <v/>
      </c>
      <c r="V8" s="120" t="str">
        <f>IF(Zusammenfassung!K85="","",Zusammenfassung!K85)</f>
        <v/>
      </c>
      <c r="W8" s="120" t="str">
        <f t="shared" ca="1" si="4"/>
        <v/>
      </c>
      <c r="X8" s="120" t="str">
        <f t="shared" ca="1" si="0"/>
        <v/>
      </c>
      <c r="Y8" s="120" t="str">
        <f t="shared" ca="1" si="0"/>
        <v/>
      </c>
      <c r="Z8" s="120" t="str">
        <f t="shared" ca="1" si="0"/>
        <v/>
      </c>
      <c r="AA8" s="120" t="str">
        <f t="shared" ca="1" si="0"/>
        <v/>
      </c>
      <c r="AB8" s="120" t="str">
        <f t="shared" ca="1" si="0"/>
        <v/>
      </c>
      <c r="AC8" s="120" t="str">
        <f t="shared" ca="1" si="0"/>
        <v/>
      </c>
      <c r="AD8" s="120" t="str">
        <f t="shared" ca="1" si="0"/>
        <v/>
      </c>
      <c r="AE8" s="120" t="str">
        <f t="shared" ca="1" si="5"/>
        <v/>
      </c>
      <c r="AF8" s="120" t="str">
        <f t="shared" ca="1" si="1"/>
        <v/>
      </c>
      <c r="AG8" s="120" t="str">
        <f t="shared" ca="1" si="1"/>
        <v/>
      </c>
      <c r="AH8" s="120" t="str">
        <f t="shared" ca="1" si="1"/>
        <v/>
      </c>
      <c r="AI8" s="120" t="str">
        <f t="shared" ca="1" si="1"/>
        <v/>
      </c>
      <c r="AJ8" s="120" t="str">
        <f t="shared" ca="1" si="1"/>
        <v/>
      </c>
      <c r="AK8" s="120" t="str">
        <f t="shared" ca="1" si="1"/>
        <v/>
      </c>
      <c r="AL8" s="120" t="str">
        <f t="shared" ca="1" si="1"/>
        <v/>
      </c>
      <c r="AM8" s="120" t="str">
        <f t="shared" ca="1" si="6"/>
        <v/>
      </c>
      <c r="AN8" s="120" t="str">
        <f t="shared" ca="1" si="2"/>
        <v/>
      </c>
      <c r="AO8" s="120" t="str">
        <f t="shared" ca="1" si="2"/>
        <v/>
      </c>
      <c r="AP8" s="120" t="str">
        <f t="shared" ca="1" si="2"/>
        <v/>
      </c>
      <c r="AQ8" s="120" t="str">
        <f t="shared" ca="1" si="7"/>
        <v/>
      </c>
      <c r="AR8" s="120" t="str">
        <f t="shared" ca="1" si="3"/>
        <v/>
      </c>
      <c r="AS8" s="120" t="str">
        <f t="shared" ca="1" si="3"/>
        <v/>
      </c>
      <c r="AT8" s="120" t="str">
        <f t="shared" ca="1" si="3"/>
        <v/>
      </c>
      <c r="AU8" s="120" t="str">
        <f t="shared" ca="1" si="3"/>
        <v/>
      </c>
      <c r="AV8" s="120" t="str">
        <f t="shared" ca="1" si="3"/>
        <v/>
      </c>
      <c r="AW8" s="120" t="str">
        <f t="shared" ca="1" si="3"/>
        <v/>
      </c>
      <c r="AX8" s="120" t="str">
        <f t="shared" ca="1" si="3"/>
        <v/>
      </c>
      <c r="AY8" s="120" t="str">
        <f>IFERROR(HLOOKUP($D8,'Allgemeine Angaben'!$F$50:$M$65,7,0),"")</f>
        <v/>
      </c>
      <c r="AZ8" s="120" t="str">
        <f>IFERROR(HLOOKUP($D8,'Allgemeine Angaben'!$F$50:$M$65,6,0),"")</f>
        <v/>
      </c>
      <c r="BA8" s="120" t="str">
        <f>IFERROR(HLOOKUP($D8,'Allgemeine Angaben'!$F$50:$M$65,5,0),"")</f>
        <v/>
      </c>
      <c r="BB8" s="120" t="str">
        <f>IFERROR(HLOOKUP($D8,'Allgemeine Angaben'!$F$50:$M$65,4,0),"")</f>
        <v/>
      </c>
      <c r="BC8" s="120" t="str">
        <f>IFERROR(HLOOKUP($D8,'Allgemeine Angaben'!$F$50:$M$65,3,0),"")</f>
        <v/>
      </c>
      <c r="BD8" s="120" t="str">
        <f>IFERROR(HLOOKUP($D8,'Allgemeine Angaben'!$F$50:$M$65,2,0),"")</f>
        <v/>
      </c>
    </row>
    <row r="9" spans="1:56" x14ac:dyDescent="0.2">
      <c r="A9" s="120" t="str">
        <f>IF('Allgemeine Angaben'!$M$4="","",'Allgemeine Angaben'!$M$4)</f>
        <v/>
      </c>
      <c r="B9" s="120" t="str">
        <f>IF('Allgemeine Angaben'!$E$6="","",'Allgemeine Angaben'!$E$6)</f>
        <v/>
      </c>
      <c r="C9" s="120">
        <f>'Allgemeine Angaben'!O26</f>
        <v>8</v>
      </c>
      <c r="D9" s="120" t="str">
        <f>IF('Allgemeine Angaben'!E26="","",'Allgemeine Angaben'!E26)</f>
        <v/>
      </c>
      <c r="E9" s="120" t="str">
        <f>IF('Allgemeine Angaben'!G26="","",'Allgemeine Angaben'!G26)</f>
        <v/>
      </c>
      <c r="F9" s="120" t="str">
        <f>IF('Allgemeine Angaben'!H26="","",'Allgemeine Angaben'!H26)</f>
        <v/>
      </c>
      <c r="G9" s="120" t="str">
        <f>IF('Allgemeine Angaben'!I26="","",'Allgemeine Angaben'!I26)</f>
        <v/>
      </c>
      <c r="H9" s="120" t="str">
        <f>IF('Allgemeine Angaben'!J26="","",'Allgemeine Angaben'!J26)</f>
        <v/>
      </c>
      <c r="I9" s="120" t="str">
        <f>IF('Allgemeine Angaben'!L26="","",'Allgemeine Angaben'!L26)</f>
        <v/>
      </c>
      <c r="J9" s="120" t="str">
        <f>IF(D9&lt;&gt;"",'Allgemeine Angaben'!$L$46,"")</f>
        <v/>
      </c>
      <c r="K9" s="121" t="str">
        <f>IFERROR(HLOOKUP($D9,'Allgemeine Angaben'!$F$50:$M$65,8,0),"")</f>
        <v/>
      </c>
      <c r="L9" s="121" t="str">
        <f>IFERROR(HLOOKUP($D9,'Allgemeine Angaben'!$F$50:$M$65,9,0),"")</f>
        <v/>
      </c>
      <c r="M9" s="121" t="str">
        <f>IFERROR(HLOOKUP($D9,'Allgemeine Angaben'!$F$50:$M$65,10,0),"")</f>
        <v/>
      </c>
      <c r="N9" s="121" t="str">
        <f>IFERROR(HLOOKUP($D9,'Allgemeine Angaben'!$F$50:$M$65,11,0),"")</f>
        <v/>
      </c>
      <c r="O9" s="121" t="str">
        <f>IFERROR(HLOOKUP($D9,'Allgemeine Angaben'!$F$50:$M$65,12,0),"")</f>
        <v/>
      </c>
      <c r="P9" s="121" t="str">
        <f>IFERROR(HLOOKUP($D9,'Allgemeine Angaben'!$F$50:$M$65,13,0),"")</f>
        <v/>
      </c>
      <c r="Q9" s="121" t="str">
        <f>IFERROR(HLOOKUP($D9,'Allgemeine Angaben'!$F$50:$M$65,14,0),"")</f>
        <v/>
      </c>
      <c r="R9" s="121" t="str">
        <f>IFERROR(HLOOKUP($D9,'Allgemeine Angaben'!$F$50:$M$65,15,0),"")</f>
        <v/>
      </c>
      <c r="S9" s="121" t="str">
        <f>IFERROR(HLOOKUP($D9,'Allgemeine Angaben'!$F$50:$M$65,16,0),"")</f>
        <v/>
      </c>
      <c r="T9" s="120" t="str">
        <f>IF(Zusammenfassung!H86="","",Zusammenfassung!H86)</f>
        <v/>
      </c>
      <c r="U9" s="120" t="str">
        <f>IF(Zusammenfassung!J86="","",Zusammenfassung!J86)</f>
        <v/>
      </c>
      <c r="V9" s="120" t="str">
        <f>IF(Zusammenfassung!K86="","",Zusammenfassung!K86)</f>
        <v/>
      </c>
      <c r="W9" s="120" t="str">
        <f t="shared" ca="1" si="4"/>
        <v/>
      </c>
      <c r="X9" s="120" t="str">
        <f t="shared" ca="1" si="0"/>
        <v/>
      </c>
      <c r="Y9" s="120" t="str">
        <f t="shared" ca="1" si="0"/>
        <v/>
      </c>
      <c r="Z9" s="120" t="str">
        <f t="shared" ca="1" si="0"/>
        <v/>
      </c>
      <c r="AA9" s="120" t="str">
        <f t="shared" ca="1" si="0"/>
        <v/>
      </c>
      <c r="AB9" s="120" t="str">
        <f t="shared" ca="1" si="0"/>
        <v/>
      </c>
      <c r="AC9" s="120" t="str">
        <f t="shared" ca="1" si="0"/>
        <v/>
      </c>
      <c r="AD9" s="120" t="str">
        <f t="shared" ca="1" si="0"/>
        <v/>
      </c>
      <c r="AE9" s="120" t="str">
        <f t="shared" ca="1" si="5"/>
        <v/>
      </c>
      <c r="AF9" s="120" t="str">
        <f t="shared" ca="1" si="1"/>
        <v/>
      </c>
      <c r="AG9" s="120" t="str">
        <f t="shared" ca="1" si="1"/>
        <v/>
      </c>
      <c r="AH9" s="120" t="str">
        <f t="shared" ca="1" si="1"/>
        <v/>
      </c>
      <c r="AI9" s="120" t="str">
        <f t="shared" ca="1" si="1"/>
        <v/>
      </c>
      <c r="AJ9" s="120" t="str">
        <f t="shared" ca="1" si="1"/>
        <v/>
      </c>
      <c r="AK9" s="120" t="str">
        <f t="shared" ca="1" si="1"/>
        <v/>
      </c>
      <c r="AL9" s="120" t="str">
        <f t="shared" ca="1" si="1"/>
        <v/>
      </c>
      <c r="AM9" s="120" t="str">
        <f t="shared" ca="1" si="6"/>
        <v/>
      </c>
      <c r="AN9" s="120" t="str">
        <f t="shared" ca="1" si="2"/>
        <v/>
      </c>
      <c r="AO9" s="120" t="str">
        <f t="shared" ca="1" si="2"/>
        <v/>
      </c>
      <c r="AP9" s="120" t="str">
        <f t="shared" ca="1" si="2"/>
        <v/>
      </c>
      <c r="AQ9" s="120" t="str">
        <f t="shared" ca="1" si="7"/>
        <v/>
      </c>
      <c r="AR9" s="120" t="str">
        <f t="shared" ca="1" si="3"/>
        <v/>
      </c>
      <c r="AS9" s="120" t="str">
        <f t="shared" ca="1" si="3"/>
        <v/>
      </c>
      <c r="AT9" s="120" t="str">
        <f t="shared" ca="1" si="3"/>
        <v/>
      </c>
      <c r="AU9" s="120" t="str">
        <f t="shared" ca="1" si="3"/>
        <v/>
      </c>
      <c r="AV9" s="120" t="str">
        <f t="shared" ca="1" si="3"/>
        <v/>
      </c>
      <c r="AW9" s="120" t="str">
        <f t="shared" ca="1" si="3"/>
        <v/>
      </c>
      <c r="AX9" s="120" t="str">
        <f t="shared" ca="1" si="3"/>
        <v/>
      </c>
      <c r="AY9" s="120" t="str">
        <f>IFERROR(HLOOKUP($D9,'Allgemeine Angaben'!$F$50:$M$65,7,0),"")</f>
        <v/>
      </c>
      <c r="AZ9" s="120" t="str">
        <f>IFERROR(HLOOKUP($D9,'Allgemeine Angaben'!$F$50:$M$65,6,0),"")</f>
        <v/>
      </c>
      <c r="BA9" s="120" t="str">
        <f>IFERROR(HLOOKUP($D9,'Allgemeine Angaben'!$F$50:$M$65,5,0),"")</f>
        <v/>
      </c>
      <c r="BB9" s="120" t="str">
        <f>IFERROR(HLOOKUP($D9,'Allgemeine Angaben'!$F$50:$M$65,4,0),"")</f>
        <v/>
      </c>
      <c r="BC9" s="120" t="str">
        <f>IFERROR(HLOOKUP($D9,'Allgemeine Angaben'!$F$50:$M$65,3,0),"")</f>
        <v/>
      </c>
      <c r="BD9" s="120" t="str">
        <f>IFERROR(HLOOKUP($D9,'Allgemeine Angaben'!$F$50:$M$65,2,0),"")</f>
        <v/>
      </c>
    </row>
    <row r="10" spans="1:56" x14ac:dyDescent="0.2">
      <c r="A10" s="120" t="str">
        <f>IF('Allgemeine Angaben'!$M$4="","",'Allgemeine Angaben'!$M$4)</f>
        <v/>
      </c>
      <c r="B10" s="120" t="str">
        <f>IF('Allgemeine Angaben'!$E$6="","",'Allgemeine Angaben'!$E$6)</f>
        <v/>
      </c>
      <c r="C10" s="120">
        <f>'Allgemeine Angaben'!O27</f>
        <v>9</v>
      </c>
      <c r="D10" s="120" t="str">
        <f>IF('Allgemeine Angaben'!E27="","",'Allgemeine Angaben'!E27)</f>
        <v/>
      </c>
      <c r="E10" s="120" t="str">
        <f>IF('Allgemeine Angaben'!G27="","",'Allgemeine Angaben'!G27)</f>
        <v/>
      </c>
      <c r="F10" s="120" t="str">
        <f>IF('Allgemeine Angaben'!H27="","",'Allgemeine Angaben'!H27)</f>
        <v/>
      </c>
      <c r="G10" s="120" t="str">
        <f>IF('Allgemeine Angaben'!I27="","",'Allgemeine Angaben'!I27)</f>
        <v/>
      </c>
      <c r="H10" s="120" t="str">
        <f>IF('Allgemeine Angaben'!J27="","",'Allgemeine Angaben'!J27)</f>
        <v/>
      </c>
      <c r="I10" s="120" t="str">
        <f>IF('Allgemeine Angaben'!L27="","",'Allgemeine Angaben'!L27)</f>
        <v/>
      </c>
      <c r="J10" s="120" t="str">
        <f>IF(D10&lt;&gt;"",'Allgemeine Angaben'!$L$46,"")</f>
        <v/>
      </c>
      <c r="K10" s="121" t="str">
        <f>IFERROR(HLOOKUP($D10,'Allgemeine Angaben'!$F$50:$M$65,8,0),"")</f>
        <v/>
      </c>
      <c r="L10" s="121" t="str">
        <f>IFERROR(HLOOKUP($D10,'Allgemeine Angaben'!$F$50:$M$65,9,0),"")</f>
        <v/>
      </c>
      <c r="M10" s="121" t="str">
        <f>IFERROR(HLOOKUP($D10,'Allgemeine Angaben'!$F$50:$M$65,10,0),"")</f>
        <v/>
      </c>
      <c r="N10" s="121" t="str">
        <f>IFERROR(HLOOKUP($D10,'Allgemeine Angaben'!$F$50:$M$65,11,0),"")</f>
        <v/>
      </c>
      <c r="O10" s="121" t="str">
        <f>IFERROR(HLOOKUP($D10,'Allgemeine Angaben'!$F$50:$M$65,12,0),"")</f>
        <v/>
      </c>
      <c r="P10" s="121" t="str">
        <f>IFERROR(HLOOKUP($D10,'Allgemeine Angaben'!$F$50:$M$65,13,0),"")</f>
        <v/>
      </c>
      <c r="Q10" s="121" t="str">
        <f>IFERROR(HLOOKUP($D10,'Allgemeine Angaben'!$F$50:$M$65,14,0),"")</f>
        <v/>
      </c>
      <c r="R10" s="121" t="str">
        <f>IFERROR(HLOOKUP($D10,'Allgemeine Angaben'!$F$50:$M$65,15,0),"")</f>
        <v/>
      </c>
      <c r="S10" s="121" t="str">
        <f>IFERROR(HLOOKUP($D10,'Allgemeine Angaben'!$F$50:$M$65,16,0),"")</f>
        <v/>
      </c>
      <c r="T10" s="120" t="str">
        <f>IF(Zusammenfassung!H87="","",Zusammenfassung!H87)</f>
        <v/>
      </c>
      <c r="U10" s="120" t="str">
        <f>IF(Zusammenfassung!J87="","",Zusammenfassung!J87)</f>
        <v/>
      </c>
      <c r="V10" s="120" t="str">
        <f>IF(Zusammenfassung!K87="","",Zusammenfassung!K87)</f>
        <v/>
      </c>
      <c r="W10" s="120" t="str">
        <f t="shared" ca="1" si="4"/>
        <v/>
      </c>
      <c r="X10" s="120" t="str">
        <f t="shared" ca="1" si="0"/>
        <v/>
      </c>
      <c r="Y10" s="120" t="str">
        <f t="shared" ca="1" si="0"/>
        <v/>
      </c>
      <c r="Z10" s="120" t="str">
        <f t="shared" ca="1" si="0"/>
        <v/>
      </c>
      <c r="AA10" s="120" t="str">
        <f t="shared" ca="1" si="0"/>
        <v/>
      </c>
      <c r="AB10" s="120" t="str">
        <f t="shared" ca="1" si="0"/>
        <v/>
      </c>
      <c r="AC10" s="120" t="str">
        <f t="shared" ca="1" si="0"/>
        <v/>
      </c>
      <c r="AD10" s="120" t="str">
        <f t="shared" ca="1" si="0"/>
        <v/>
      </c>
      <c r="AE10" s="120" t="str">
        <f t="shared" ca="1" si="5"/>
        <v/>
      </c>
      <c r="AF10" s="120" t="str">
        <f t="shared" ca="1" si="1"/>
        <v/>
      </c>
      <c r="AG10" s="120" t="str">
        <f t="shared" ca="1" si="1"/>
        <v/>
      </c>
      <c r="AH10" s="120" t="str">
        <f t="shared" ca="1" si="1"/>
        <v/>
      </c>
      <c r="AI10" s="120" t="str">
        <f t="shared" ca="1" si="1"/>
        <v/>
      </c>
      <c r="AJ10" s="120" t="str">
        <f t="shared" ca="1" si="1"/>
        <v/>
      </c>
      <c r="AK10" s="120" t="str">
        <f t="shared" ca="1" si="1"/>
        <v/>
      </c>
      <c r="AL10" s="120" t="str">
        <f t="shared" ca="1" si="1"/>
        <v/>
      </c>
      <c r="AM10" s="120" t="str">
        <f t="shared" ca="1" si="6"/>
        <v/>
      </c>
      <c r="AN10" s="120" t="str">
        <f t="shared" ca="1" si="2"/>
        <v/>
      </c>
      <c r="AO10" s="120" t="str">
        <f t="shared" ca="1" si="2"/>
        <v/>
      </c>
      <c r="AP10" s="120" t="str">
        <f t="shared" ca="1" si="2"/>
        <v/>
      </c>
      <c r="AQ10" s="120" t="str">
        <f t="shared" ca="1" si="7"/>
        <v/>
      </c>
      <c r="AR10" s="120" t="str">
        <f t="shared" ca="1" si="3"/>
        <v/>
      </c>
      <c r="AS10" s="120" t="str">
        <f t="shared" ca="1" si="3"/>
        <v/>
      </c>
      <c r="AT10" s="120" t="str">
        <f t="shared" ca="1" si="3"/>
        <v/>
      </c>
      <c r="AU10" s="120" t="str">
        <f t="shared" ca="1" si="3"/>
        <v/>
      </c>
      <c r="AV10" s="120" t="str">
        <f t="shared" ca="1" si="3"/>
        <v/>
      </c>
      <c r="AW10" s="120" t="str">
        <f t="shared" ca="1" si="3"/>
        <v/>
      </c>
      <c r="AX10" s="120" t="str">
        <f t="shared" ca="1" si="3"/>
        <v/>
      </c>
      <c r="AY10" s="120" t="str">
        <f>IFERROR(HLOOKUP($D10,'Allgemeine Angaben'!$F$50:$M$65,7,0),"")</f>
        <v/>
      </c>
      <c r="AZ10" s="120" t="str">
        <f>IFERROR(HLOOKUP($D10,'Allgemeine Angaben'!$F$50:$M$65,6,0),"")</f>
        <v/>
      </c>
      <c r="BA10" s="120" t="str">
        <f>IFERROR(HLOOKUP($D10,'Allgemeine Angaben'!$F$50:$M$65,5,0),"")</f>
        <v/>
      </c>
      <c r="BB10" s="120" t="str">
        <f>IFERROR(HLOOKUP($D10,'Allgemeine Angaben'!$F$50:$M$65,4,0),"")</f>
        <v/>
      </c>
      <c r="BC10" s="120" t="str">
        <f>IFERROR(HLOOKUP($D10,'Allgemeine Angaben'!$F$50:$M$65,3,0),"")</f>
        <v/>
      </c>
      <c r="BD10" s="120" t="str">
        <f>IFERROR(HLOOKUP($D10,'Allgemeine Angaben'!$F$50:$M$65,2,0),"")</f>
        <v/>
      </c>
    </row>
    <row r="11" spans="1:56" x14ac:dyDescent="0.2">
      <c r="A11" s="120" t="str">
        <f>IF('Allgemeine Angaben'!$M$4="","",'Allgemeine Angaben'!$M$4)</f>
        <v/>
      </c>
      <c r="B11" s="120" t="str">
        <f>IF('Allgemeine Angaben'!$E$6="","",'Allgemeine Angaben'!$E$6)</f>
        <v/>
      </c>
      <c r="C11" s="120">
        <f>'Allgemeine Angaben'!O28</f>
        <v>10</v>
      </c>
      <c r="D11" s="120" t="str">
        <f>IF('Allgemeine Angaben'!E28="","",'Allgemeine Angaben'!E28)</f>
        <v/>
      </c>
      <c r="E11" s="120" t="str">
        <f>IF('Allgemeine Angaben'!G28="","",'Allgemeine Angaben'!G28)</f>
        <v/>
      </c>
      <c r="F11" s="120" t="str">
        <f>IF('Allgemeine Angaben'!H28="","",'Allgemeine Angaben'!H28)</f>
        <v/>
      </c>
      <c r="G11" s="120" t="str">
        <f>IF('Allgemeine Angaben'!I28="","",'Allgemeine Angaben'!I28)</f>
        <v/>
      </c>
      <c r="H11" s="120" t="str">
        <f>IF('Allgemeine Angaben'!J28="","",'Allgemeine Angaben'!J28)</f>
        <v/>
      </c>
      <c r="I11" s="120" t="str">
        <f>IF('Allgemeine Angaben'!L28="","",'Allgemeine Angaben'!L28)</f>
        <v/>
      </c>
      <c r="J11" s="120" t="str">
        <f>IF(D11&lt;&gt;"",'Allgemeine Angaben'!$L$46,"")</f>
        <v/>
      </c>
      <c r="K11" s="121" t="str">
        <f>IFERROR(HLOOKUP($D11,'Allgemeine Angaben'!$F$50:$M$65,8,0),"")</f>
        <v/>
      </c>
      <c r="L11" s="121" t="str">
        <f>IFERROR(HLOOKUP($D11,'Allgemeine Angaben'!$F$50:$M$65,9,0),"")</f>
        <v/>
      </c>
      <c r="M11" s="121" t="str">
        <f>IFERROR(HLOOKUP($D11,'Allgemeine Angaben'!$F$50:$M$65,10,0),"")</f>
        <v/>
      </c>
      <c r="N11" s="121" t="str">
        <f>IFERROR(HLOOKUP($D11,'Allgemeine Angaben'!$F$50:$M$65,11,0),"")</f>
        <v/>
      </c>
      <c r="O11" s="121" t="str">
        <f>IFERROR(HLOOKUP($D11,'Allgemeine Angaben'!$F$50:$M$65,12,0),"")</f>
        <v/>
      </c>
      <c r="P11" s="121" t="str">
        <f>IFERROR(HLOOKUP($D11,'Allgemeine Angaben'!$F$50:$M$65,13,0),"")</f>
        <v/>
      </c>
      <c r="Q11" s="121" t="str">
        <f>IFERROR(HLOOKUP($D11,'Allgemeine Angaben'!$F$50:$M$65,14,0),"")</f>
        <v/>
      </c>
      <c r="R11" s="121" t="str">
        <f>IFERROR(HLOOKUP($D11,'Allgemeine Angaben'!$F$50:$M$65,15,0),"")</f>
        <v/>
      </c>
      <c r="S11" s="121" t="str">
        <f>IFERROR(HLOOKUP($D11,'Allgemeine Angaben'!$F$50:$M$65,16,0),"")</f>
        <v/>
      </c>
      <c r="T11" s="120" t="str">
        <f>IF(Zusammenfassung!H88="","",Zusammenfassung!H88)</f>
        <v/>
      </c>
      <c r="U11" s="120" t="str">
        <f>IF(Zusammenfassung!J88="","",Zusammenfassung!J88)</f>
        <v/>
      </c>
      <c r="V11" s="120" t="str">
        <f>IF(Zusammenfassung!K88="","",Zusammenfassung!K88)</f>
        <v/>
      </c>
      <c r="W11" s="120" t="str">
        <f t="shared" ca="1" si="4"/>
        <v/>
      </c>
      <c r="X11" s="120" t="str">
        <f t="shared" ca="1" si="0"/>
        <v/>
      </c>
      <c r="Y11" s="120" t="str">
        <f t="shared" ca="1" si="0"/>
        <v/>
      </c>
      <c r="Z11" s="120" t="str">
        <f t="shared" ca="1" si="0"/>
        <v/>
      </c>
      <c r="AA11" s="120" t="str">
        <f t="shared" ca="1" si="0"/>
        <v/>
      </c>
      <c r="AB11" s="120" t="str">
        <f t="shared" ca="1" si="0"/>
        <v/>
      </c>
      <c r="AC11" s="120" t="str">
        <f t="shared" ca="1" si="0"/>
        <v/>
      </c>
      <c r="AD11" s="120" t="str">
        <f t="shared" ca="1" si="0"/>
        <v/>
      </c>
      <c r="AE11" s="120" t="str">
        <f t="shared" ca="1" si="5"/>
        <v/>
      </c>
      <c r="AF11" s="120" t="str">
        <f t="shared" ca="1" si="1"/>
        <v/>
      </c>
      <c r="AG11" s="120" t="str">
        <f t="shared" ca="1" si="1"/>
        <v/>
      </c>
      <c r="AH11" s="120" t="str">
        <f t="shared" ca="1" si="1"/>
        <v/>
      </c>
      <c r="AI11" s="120" t="str">
        <f t="shared" ca="1" si="1"/>
        <v/>
      </c>
      <c r="AJ11" s="120" t="str">
        <f t="shared" ca="1" si="1"/>
        <v/>
      </c>
      <c r="AK11" s="120" t="str">
        <f t="shared" ca="1" si="1"/>
        <v/>
      </c>
      <c r="AL11" s="120" t="str">
        <f t="shared" ca="1" si="1"/>
        <v/>
      </c>
      <c r="AM11" s="120" t="str">
        <f t="shared" ca="1" si="6"/>
        <v/>
      </c>
      <c r="AN11" s="120" t="str">
        <f t="shared" ca="1" si="2"/>
        <v/>
      </c>
      <c r="AO11" s="120" t="str">
        <f t="shared" ca="1" si="2"/>
        <v/>
      </c>
      <c r="AP11" s="120" t="str">
        <f t="shared" ca="1" si="2"/>
        <v/>
      </c>
      <c r="AQ11" s="120" t="str">
        <f t="shared" ca="1" si="7"/>
        <v/>
      </c>
      <c r="AR11" s="120" t="str">
        <f t="shared" ca="1" si="3"/>
        <v/>
      </c>
      <c r="AS11" s="120" t="str">
        <f t="shared" ca="1" si="3"/>
        <v/>
      </c>
      <c r="AT11" s="120" t="str">
        <f t="shared" ca="1" si="3"/>
        <v/>
      </c>
      <c r="AU11" s="120" t="str">
        <f t="shared" ca="1" si="3"/>
        <v/>
      </c>
      <c r="AV11" s="120" t="str">
        <f t="shared" ca="1" si="3"/>
        <v/>
      </c>
      <c r="AW11" s="120" t="str">
        <f t="shared" ca="1" si="3"/>
        <v/>
      </c>
      <c r="AX11" s="120" t="str">
        <f t="shared" ca="1" si="3"/>
        <v/>
      </c>
      <c r="AY11" s="120" t="str">
        <f>IFERROR(HLOOKUP($D11,'Allgemeine Angaben'!$F$50:$M$65,7,0),"")</f>
        <v/>
      </c>
      <c r="AZ11" s="120" t="str">
        <f>IFERROR(HLOOKUP($D11,'Allgemeine Angaben'!$F$50:$M$65,6,0),"")</f>
        <v/>
      </c>
      <c r="BA11" s="120" t="str">
        <f>IFERROR(HLOOKUP($D11,'Allgemeine Angaben'!$F$50:$M$65,5,0),"")</f>
        <v/>
      </c>
      <c r="BB11" s="120" t="str">
        <f>IFERROR(HLOOKUP($D11,'Allgemeine Angaben'!$F$50:$M$65,4,0),"")</f>
        <v/>
      </c>
      <c r="BC11" s="120" t="str">
        <f>IFERROR(HLOOKUP($D11,'Allgemeine Angaben'!$F$50:$M$65,3,0),"")</f>
        <v/>
      </c>
      <c r="BD11" s="120" t="str">
        <f>IFERROR(HLOOKUP($D11,'Allgemeine Angaben'!$F$50:$M$65,2,0),"")</f>
        <v/>
      </c>
    </row>
    <row r="12" spans="1:56" x14ac:dyDescent="0.2">
      <c r="A12" s="120" t="str">
        <f>IF('Allgemeine Angaben'!$M$4="","",'Allgemeine Angaben'!$M$4)</f>
        <v/>
      </c>
      <c r="B12" s="120" t="str">
        <f>IF('Allgemeine Angaben'!$E$6="","",'Allgemeine Angaben'!$E$6)</f>
        <v/>
      </c>
      <c r="C12" s="120">
        <f>'Allgemeine Angaben'!O29</f>
        <v>11</v>
      </c>
      <c r="D12" s="120" t="str">
        <f>IF('Allgemeine Angaben'!E29="","",'Allgemeine Angaben'!E29)</f>
        <v/>
      </c>
      <c r="E12" s="120" t="str">
        <f>IF('Allgemeine Angaben'!G29="","",'Allgemeine Angaben'!G29)</f>
        <v/>
      </c>
      <c r="F12" s="120" t="str">
        <f>IF('Allgemeine Angaben'!H29="","",'Allgemeine Angaben'!H29)</f>
        <v/>
      </c>
      <c r="G12" s="120" t="str">
        <f>IF('Allgemeine Angaben'!I29="","",'Allgemeine Angaben'!I29)</f>
        <v/>
      </c>
      <c r="H12" s="120" t="str">
        <f>IF('Allgemeine Angaben'!J29="","",'Allgemeine Angaben'!J29)</f>
        <v/>
      </c>
      <c r="I12" s="120" t="str">
        <f>IF('Allgemeine Angaben'!L29="","",'Allgemeine Angaben'!L29)</f>
        <v/>
      </c>
      <c r="J12" s="120" t="str">
        <f>IF(D12&lt;&gt;"",'Allgemeine Angaben'!$L$46,"")</f>
        <v/>
      </c>
      <c r="K12" s="121" t="str">
        <f>IFERROR(HLOOKUP($D12,'Allgemeine Angaben'!$F$50:$M$65,8,0),"")</f>
        <v/>
      </c>
      <c r="L12" s="121" t="str">
        <f>IFERROR(HLOOKUP($D12,'Allgemeine Angaben'!$F$50:$M$65,9,0),"")</f>
        <v/>
      </c>
      <c r="M12" s="121" t="str">
        <f>IFERROR(HLOOKUP($D12,'Allgemeine Angaben'!$F$50:$M$65,10,0),"")</f>
        <v/>
      </c>
      <c r="N12" s="121" t="str">
        <f>IFERROR(HLOOKUP($D12,'Allgemeine Angaben'!$F$50:$M$65,11,0),"")</f>
        <v/>
      </c>
      <c r="O12" s="121" t="str">
        <f>IFERROR(HLOOKUP($D12,'Allgemeine Angaben'!$F$50:$M$65,12,0),"")</f>
        <v/>
      </c>
      <c r="P12" s="121" t="str">
        <f>IFERROR(HLOOKUP($D12,'Allgemeine Angaben'!$F$50:$M$65,13,0),"")</f>
        <v/>
      </c>
      <c r="Q12" s="121" t="str">
        <f>IFERROR(HLOOKUP($D12,'Allgemeine Angaben'!$F$50:$M$65,14,0),"")</f>
        <v/>
      </c>
      <c r="R12" s="121" t="str">
        <f>IFERROR(HLOOKUP($D12,'Allgemeine Angaben'!$F$50:$M$65,15,0),"")</f>
        <v/>
      </c>
      <c r="S12" s="121" t="str">
        <f>IFERROR(HLOOKUP($D12,'Allgemeine Angaben'!$F$50:$M$65,16,0),"")</f>
        <v/>
      </c>
      <c r="T12" s="120" t="str">
        <f>IF(Zusammenfassung!H89="","",Zusammenfassung!H89)</f>
        <v/>
      </c>
      <c r="U12" s="120" t="str">
        <f>IF(Zusammenfassung!J89="","",Zusammenfassung!J89)</f>
        <v/>
      </c>
      <c r="V12" s="120" t="str">
        <f>IF(Zusammenfassung!K89="","",Zusammenfassung!K89)</f>
        <v/>
      </c>
      <c r="W12" s="120" t="str">
        <f t="shared" ca="1" si="4"/>
        <v/>
      </c>
      <c r="X12" s="120" t="str">
        <f t="shared" ca="1" si="0"/>
        <v/>
      </c>
      <c r="Y12" s="120" t="str">
        <f t="shared" ca="1" si="0"/>
        <v/>
      </c>
      <c r="Z12" s="120" t="str">
        <f t="shared" ca="1" si="0"/>
        <v/>
      </c>
      <c r="AA12" s="120" t="str">
        <f t="shared" ca="1" si="0"/>
        <v/>
      </c>
      <c r="AB12" s="120" t="str">
        <f t="shared" ca="1" si="0"/>
        <v/>
      </c>
      <c r="AC12" s="120" t="str">
        <f t="shared" ca="1" si="0"/>
        <v/>
      </c>
      <c r="AD12" s="120" t="str">
        <f t="shared" ca="1" si="0"/>
        <v/>
      </c>
      <c r="AE12" s="120" t="str">
        <f t="shared" ca="1" si="5"/>
        <v/>
      </c>
      <c r="AF12" s="120" t="str">
        <f t="shared" ca="1" si="1"/>
        <v/>
      </c>
      <c r="AG12" s="120" t="str">
        <f t="shared" ca="1" si="1"/>
        <v/>
      </c>
      <c r="AH12" s="120" t="str">
        <f t="shared" ca="1" si="1"/>
        <v/>
      </c>
      <c r="AI12" s="120" t="str">
        <f t="shared" ca="1" si="1"/>
        <v/>
      </c>
      <c r="AJ12" s="120" t="str">
        <f t="shared" ca="1" si="1"/>
        <v/>
      </c>
      <c r="AK12" s="120" t="str">
        <f t="shared" ca="1" si="1"/>
        <v/>
      </c>
      <c r="AL12" s="120" t="str">
        <f t="shared" ca="1" si="1"/>
        <v/>
      </c>
      <c r="AM12" s="120" t="str">
        <f t="shared" ca="1" si="6"/>
        <v/>
      </c>
      <c r="AN12" s="120" t="str">
        <f t="shared" ca="1" si="2"/>
        <v/>
      </c>
      <c r="AO12" s="120" t="str">
        <f t="shared" ca="1" si="2"/>
        <v/>
      </c>
      <c r="AP12" s="120" t="str">
        <f t="shared" ca="1" si="2"/>
        <v/>
      </c>
      <c r="AQ12" s="120" t="str">
        <f t="shared" ca="1" si="7"/>
        <v/>
      </c>
      <c r="AR12" s="120" t="str">
        <f t="shared" ca="1" si="3"/>
        <v/>
      </c>
      <c r="AS12" s="120" t="str">
        <f t="shared" ca="1" si="3"/>
        <v/>
      </c>
      <c r="AT12" s="120" t="str">
        <f t="shared" ca="1" si="3"/>
        <v/>
      </c>
      <c r="AU12" s="120" t="str">
        <f t="shared" ca="1" si="3"/>
        <v/>
      </c>
      <c r="AV12" s="120" t="str">
        <f t="shared" ca="1" si="3"/>
        <v/>
      </c>
      <c r="AW12" s="120" t="str">
        <f t="shared" ca="1" si="3"/>
        <v/>
      </c>
      <c r="AX12" s="120" t="str">
        <f t="shared" ca="1" si="3"/>
        <v/>
      </c>
      <c r="AY12" s="120" t="str">
        <f>IFERROR(HLOOKUP($D12,'Allgemeine Angaben'!$F$50:$M$65,7,0),"")</f>
        <v/>
      </c>
      <c r="AZ12" s="120" t="str">
        <f>IFERROR(HLOOKUP($D12,'Allgemeine Angaben'!$F$50:$M$65,6,0),"")</f>
        <v/>
      </c>
      <c r="BA12" s="120" t="str">
        <f>IFERROR(HLOOKUP($D12,'Allgemeine Angaben'!$F$50:$M$65,5,0),"")</f>
        <v/>
      </c>
      <c r="BB12" s="120" t="str">
        <f>IFERROR(HLOOKUP($D12,'Allgemeine Angaben'!$F$50:$M$65,4,0),"")</f>
        <v/>
      </c>
      <c r="BC12" s="120" t="str">
        <f>IFERROR(HLOOKUP($D12,'Allgemeine Angaben'!$F$50:$M$65,3,0),"")</f>
        <v/>
      </c>
      <c r="BD12" s="120" t="str">
        <f>IFERROR(HLOOKUP($D12,'Allgemeine Angaben'!$F$50:$M$65,2,0),"")</f>
        <v/>
      </c>
    </row>
    <row r="13" spans="1:56" x14ac:dyDescent="0.2">
      <c r="A13" s="120" t="str">
        <f>IF('Allgemeine Angaben'!$M$4="","",'Allgemeine Angaben'!$M$4)</f>
        <v/>
      </c>
      <c r="B13" s="120" t="str">
        <f>IF('Allgemeine Angaben'!$E$6="","",'Allgemeine Angaben'!$E$6)</f>
        <v/>
      </c>
      <c r="C13" s="120">
        <f>'Allgemeine Angaben'!O30</f>
        <v>12</v>
      </c>
      <c r="D13" s="120" t="str">
        <f>IF('Allgemeine Angaben'!E30="","",'Allgemeine Angaben'!E30)</f>
        <v/>
      </c>
      <c r="E13" s="120" t="str">
        <f>IF('Allgemeine Angaben'!G30="","",'Allgemeine Angaben'!G30)</f>
        <v/>
      </c>
      <c r="F13" s="120" t="str">
        <f>IF('Allgemeine Angaben'!H30="","",'Allgemeine Angaben'!H30)</f>
        <v/>
      </c>
      <c r="G13" s="120" t="str">
        <f>IF('Allgemeine Angaben'!I30="","",'Allgemeine Angaben'!I30)</f>
        <v/>
      </c>
      <c r="H13" s="120" t="str">
        <f>IF('Allgemeine Angaben'!J30="","",'Allgemeine Angaben'!J30)</f>
        <v/>
      </c>
      <c r="I13" s="120" t="str">
        <f>IF('Allgemeine Angaben'!L30="","",'Allgemeine Angaben'!L30)</f>
        <v/>
      </c>
      <c r="J13" s="120" t="str">
        <f>IF(D13&lt;&gt;"",'Allgemeine Angaben'!$L$46,"")</f>
        <v/>
      </c>
      <c r="K13" s="121" t="str">
        <f>IFERROR(HLOOKUP($D13,'Allgemeine Angaben'!$F$50:$M$65,8,0),"")</f>
        <v/>
      </c>
      <c r="L13" s="121" t="str">
        <f>IFERROR(HLOOKUP($D13,'Allgemeine Angaben'!$F$50:$M$65,9,0),"")</f>
        <v/>
      </c>
      <c r="M13" s="121" t="str">
        <f>IFERROR(HLOOKUP($D13,'Allgemeine Angaben'!$F$50:$M$65,10,0),"")</f>
        <v/>
      </c>
      <c r="N13" s="121" t="str">
        <f>IFERROR(HLOOKUP($D13,'Allgemeine Angaben'!$F$50:$M$65,11,0),"")</f>
        <v/>
      </c>
      <c r="O13" s="121" t="str">
        <f>IFERROR(HLOOKUP($D13,'Allgemeine Angaben'!$F$50:$M$65,12,0),"")</f>
        <v/>
      </c>
      <c r="P13" s="121" t="str">
        <f>IFERROR(HLOOKUP($D13,'Allgemeine Angaben'!$F$50:$M$65,13,0),"")</f>
        <v/>
      </c>
      <c r="Q13" s="121" t="str">
        <f>IFERROR(HLOOKUP($D13,'Allgemeine Angaben'!$F$50:$M$65,14,0),"")</f>
        <v/>
      </c>
      <c r="R13" s="121" t="str">
        <f>IFERROR(HLOOKUP($D13,'Allgemeine Angaben'!$F$50:$M$65,15,0),"")</f>
        <v/>
      </c>
      <c r="S13" s="121" t="str">
        <f>IFERROR(HLOOKUP($D13,'Allgemeine Angaben'!$F$50:$M$65,16,0),"")</f>
        <v/>
      </c>
      <c r="T13" s="120" t="str">
        <f>IF(Zusammenfassung!H90="","",Zusammenfassung!H90)</f>
        <v/>
      </c>
      <c r="U13" s="120" t="str">
        <f>IF(Zusammenfassung!J90="","",Zusammenfassung!J90)</f>
        <v/>
      </c>
      <c r="V13" s="120" t="str">
        <f>IF(Zusammenfassung!K90="","",Zusammenfassung!K90)</f>
        <v/>
      </c>
      <c r="W13" s="120" t="str">
        <f t="shared" ca="1" si="4"/>
        <v/>
      </c>
      <c r="X13" s="120" t="str">
        <f t="shared" ca="1" si="0"/>
        <v/>
      </c>
      <c r="Y13" s="120" t="str">
        <f t="shared" ca="1" si="0"/>
        <v/>
      </c>
      <c r="Z13" s="120" t="str">
        <f t="shared" ca="1" si="0"/>
        <v/>
      </c>
      <c r="AA13" s="120" t="str">
        <f t="shared" ca="1" si="0"/>
        <v/>
      </c>
      <c r="AB13" s="120" t="str">
        <f t="shared" ca="1" si="0"/>
        <v/>
      </c>
      <c r="AC13" s="120" t="str">
        <f t="shared" ca="1" si="0"/>
        <v/>
      </c>
      <c r="AD13" s="120" t="str">
        <f t="shared" ca="1" si="0"/>
        <v/>
      </c>
      <c r="AE13" s="120" t="str">
        <f t="shared" ca="1" si="5"/>
        <v/>
      </c>
      <c r="AF13" s="120" t="str">
        <f t="shared" ca="1" si="1"/>
        <v/>
      </c>
      <c r="AG13" s="120" t="str">
        <f t="shared" ca="1" si="1"/>
        <v/>
      </c>
      <c r="AH13" s="120" t="str">
        <f t="shared" ca="1" si="1"/>
        <v/>
      </c>
      <c r="AI13" s="120" t="str">
        <f t="shared" ca="1" si="1"/>
        <v/>
      </c>
      <c r="AJ13" s="120" t="str">
        <f t="shared" ca="1" si="1"/>
        <v/>
      </c>
      <c r="AK13" s="120" t="str">
        <f t="shared" ca="1" si="1"/>
        <v/>
      </c>
      <c r="AL13" s="120" t="str">
        <f t="shared" ca="1" si="1"/>
        <v/>
      </c>
      <c r="AM13" s="120" t="str">
        <f t="shared" ca="1" si="6"/>
        <v/>
      </c>
      <c r="AN13" s="120" t="str">
        <f t="shared" ca="1" si="2"/>
        <v/>
      </c>
      <c r="AO13" s="120" t="str">
        <f t="shared" ca="1" si="2"/>
        <v/>
      </c>
      <c r="AP13" s="120" t="str">
        <f t="shared" ca="1" si="2"/>
        <v/>
      </c>
      <c r="AQ13" s="120" t="str">
        <f t="shared" ca="1" si="7"/>
        <v/>
      </c>
      <c r="AR13" s="120" t="str">
        <f t="shared" ca="1" si="3"/>
        <v/>
      </c>
      <c r="AS13" s="120" t="str">
        <f t="shared" ca="1" si="3"/>
        <v/>
      </c>
      <c r="AT13" s="120" t="str">
        <f t="shared" ca="1" si="3"/>
        <v/>
      </c>
      <c r="AU13" s="120" t="str">
        <f t="shared" ca="1" si="3"/>
        <v/>
      </c>
      <c r="AV13" s="120" t="str">
        <f t="shared" ca="1" si="3"/>
        <v/>
      </c>
      <c r="AW13" s="120" t="str">
        <f t="shared" ca="1" si="3"/>
        <v/>
      </c>
      <c r="AX13" s="120" t="str">
        <f t="shared" ca="1" si="3"/>
        <v/>
      </c>
      <c r="AY13" s="120" t="str">
        <f>IFERROR(HLOOKUP($D13,'Allgemeine Angaben'!$F$50:$M$65,7,0),"")</f>
        <v/>
      </c>
      <c r="AZ13" s="120" t="str">
        <f>IFERROR(HLOOKUP($D13,'Allgemeine Angaben'!$F$50:$M$65,6,0),"")</f>
        <v/>
      </c>
      <c r="BA13" s="120" t="str">
        <f>IFERROR(HLOOKUP($D13,'Allgemeine Angaben'!$F$50:$M$65,5,0),"")</f>
        <v/>
      </c>
      <c r="BB13" s="120" t="str">
        <f>IFERROR(HLOOKUP($D13,'Allgemeine Angaben'!$F$50:$M$65,4,0),"")</f>
        <v/>
      </c>
      <c r="BC13" s="120" t="str">
        <f>IFERROR(HLOOKUP($D13,'Allgemeine Angaben'!$F$50:$M$65,3,0),"")</f>
        <v/>
      </c>
      <c r="BD13" s="120" t="str">
        <f>IFERROR(HLOOKUP($D13,'Allgemeine Angaben'!$F$50:$M$65,2,0),"")</f>
        <v/>
      </c>
    </row>
    <row r="14" spans="1:56" x14ac:dyDescent="0.2">
      <c r="A14" s="120" t="str">
        <f>IF('Allgemeine Angaben'!$M$4="","",'Allgemeine Angaben'!$M$4)</f>
        <v/>
      </c>
      <c r="B14" s="120" t="str">
        <f>IF('Allgemeine Angaben'!$E$6="","",'Allgemeine Angaben'!$E$6)</f>
        <v/>
      </c>
      <c r="C14" s="120">
        <f>'Allgemeine Angaben'!O31</f>
        <v>13</v>
      </c>
      <c r="D14" s="120" t="str">
        <f>IF('Allgemeine Angaben'!E31="","",'Allgemeine Angaben'!E31)</f>
        <v/>
      </c>
      <c r="E14" s="120" t="str">
        <f>IF('Allgemeine Angaben'!G31="","",'Allgemeine Angaben'!G31)</f>
        <v/>
      </c>
      <c r="F14" s="120" t="str">
        <f>IF('Allgemeine Angaben'!H31="","",'Allgemeine Angaben'!H31)</f>
        <v/>
      </c>
      <c r="G14" s="120" t="str">
        <f>IF('Allgemeine Angaben'!I31="","",'Allgemeine Angaben'!I31)</f>
        <v/>
      </c>
      <c r="H14" s="120" t="str">
        <f>IF('Allgemeine Angaben'!J31="","",'Allgemeine Angaben'!J31)</f>
        <v/>
      </c>
      <c r="I14" s="120" t="str">
        <f>IF('Allgemeine Angaben'!L31="","",'Allgemeine Angaben'!L31)</f>
        <v/>
      </c>
      <c r="J14" s="120" t="str">
        <f>IF(D14&lt;&gt;"",'Allgemeine Angaben'!$L$46,"")</f>
        <v/>
      </c>
      <c r="K14" s="121" t="str">
        <f>IFERROR(HLOOKUP($D14,'Allgemeine Angaben'!$F$50:$M$65,8,0),"")</f>
        <v/>
      </c>
      <c r="L14" s="121" t="str">
        <f>IFERROR(HLOOKUP($D14,'Allgemeine Angaben'!$F$50:$M$65,9,0),"")</f>
        <v/>
      </c>
      <c r="M14" s="121" t="str">
        <f>IFERROR(HLOOKUP($D14,'Allgemeine Angaben'!$F$50:$M$65,10,0),"")</f>
        <v/>
      </c>
      <c r="N14" s="121" t="str">
        <f>IFERROR(HLOOKUP($D14,'Allgemeine Angaben'!$F$50:$M$65,11,0),"")</f>
        <v/>
      </c>
      <c r="O14" s="121" t="str">
        <f>IFERROR(HLOOKUP($D14,'Allgemeine Angaben'!$F$50:$M$65,12,0),"")</f>
        <v/>
      </c>
      <c r="P14" s="121" t="str">
        <f>IFERROR(HLOOKUP($D14,'Allgemeine Angaben'!$F$50:$M$65,13,0),"")</f>
        <v/>
      </c>
      <c r="Q14" s="121" t="str">
        <f>IFERROR(HLOOKUP($D14,'Allgemeine Angaben'!$F$50:$M$65,14,0),"")</f>
        <v/>
      </c>
      <c r="R14" s="121" t="str">
        <f>IFERROR(HLOOKUP($D14,'Allgemeine Angaben'!$F$50:$M$65,15,0),"")</f>
        <v/>
      </c>
      <c r="S14" s="121" t="str">
        <f>IFERROR(HLOOKUP($D14,'Allgemeine Angaben'!$F$50:$M$65,16,0),"")</f>
        <v/>
      </c>
      <c r="T14" s="120" t="str">
        <f>IF(Zusammenfassung!H91="","",Zusammenfassung!H91)</f>
        <v/>
      </c>
      <c r="U14" s="120" t="str">
        <f>IF(Zusammenfassung!J91="","",Zusammenfassung!J91)</f>
        <v/>
      </c>
      <c r="V14" s="120" t="str">
        <f>IF(Zusammenfassung!K91="","",Zusammenfassung!K91)</f>
        <v/>
      </c>
      <c r="W14" s="120" t="str">
        <f t="shared" ca="1" si="4"/>
        <v/>
      </c>
      <c r="X14" s="120" t="str">
        <f t="shared" ca="1" si="0"/>
        <v/>
      </c>
      <c r="Y14" s="120" t="str">
        <f t="shared" ca="1" si="0"/>
        <v/>
      </c>
      <c r="Z14" s="120" t="str">
        <f t="shared" ca="1" si="0"/>
        <v/>
      </c>
      <c r="AA14" s="120" t="str">
        <f t="shared" ca="1" si="0"/>
        <v/>
      </c>
      <c r="AB14" s="120" t="str">
        <f t="shared" ca="1" si="0"/>
        <v/>
      </c>
      <c r="AC14" s="120" t="str">
        <f t="shared" ca="1" si="0"/>
        <v/>
      </c>
      <c r="AD14" s="120" t="str">
        <f t="shared" ca="1" si="0"/>
        <v/>
      </c>
      <c r="AE14" s="120" t="str">
        <f t="shared" ca="1" si="5"/>
        <v/>
      </c>
      <c r="AF14" s="120" t="str">
        <f t="shared" ca="1" si="1"/>
        <v/>
      </c>
      <c r="AG14" s="120" t="str">
        <f t="shared" ca="1" si="1"/>
        <v/>
      </c>
      <c r="AH14" s="120" t="str">
        <f t="shared" ca="1" si="1"/>
        <v/>
      </c>
      <c r="AI14" s="120" t="str">
        <f t="shared" ca="1" si="1"/>
        <v/>
      </c>
      <c r="AJ14" s="120" t="str">
        <f t="shared" ca="1" si="1"/>
        <v/>
      </c>
      <c r="AK14" s="120" t="str">
        <f t="shared" ca="1" si="1"/>
        <v/>
      </c>
      <c r="AL14" s="120" t="str">
        <f t="shared" ca="1" si="1"/>
        <v/>
      </c>
      <c r="AM14" s="120" t="str">
        <f t="shared" ca="1" si="6"/>
        <v/>
      </c>
      <c r="AN14" s="120" t="str">
        <f t="shared" ca="1" si="2"/>
        <v/>
      </c>
      <c r="AO14" s="120" t="str">
        <f t="shared" ca="1" si="2"/>
        <v/>
      </c>
      <c r="AP14" s="120" t="str">
        <f t="shared" ca="1" si="2"/>
        <v/>
      </c>
      <c r="AQ14" s="120" t="str">
        <f t="shared" ca="1" si="7"/>
        <v/>
      </c>
      <c r="AR14" s="120" t="str">
        <f t="shared" ca="1" si="3"/>
        <v/>
      </c>
      <c r="AS14" s="120" t="str">
        <f t="shared" ca="1" si="3"/>
        <v/>
      </c>
      <c r="AT14" s="120" t="str">
        <f t="shared" ca="1" si="3"/>
        <v/>
      </c>
      <c r="AU14" s="120" t="str">
        <f t="shared" ca="1" si="3"/>
        <v/>
      </c>
      <c r="AV14" s="120" t="str">
        <f t="shared" ca="1" si="3"/>
        <v/>
      </c>
      <c r="AW14" s="120" t="str">
        <f t="shared" ca="1" si="3"/>
        <v/>
      </c>
      <c r="AX14" s="120" t="str">
        <f t="shared" ca="1" si="3"/>
        <v/>
      </c>
      <c r="AY14" s="120" t="str">
        <f>IFERROR(HLOOKUP($D14,'Allgemeine Angaben'!$F$50:$M$65,7,0),"")</f>
        <v/>
      </c>
      <c r="AZ14" s="120" t="str">
        <f>IFERROR(HLOOKUP($D14,'Allgemeine Angaben'!$F$50:$M$65,6,0),"")</f>
        <v/>
      </c>
      <c r="BA14" s="120" t="str">
        <f>IFERROR(HLOOKUP($D14,'Allgemeine Angaben'!$F$50:$M$65,5,0),"")</f>
        <v/>
      </c>
      <c r="BB14" s="120" t="str">
        <f>IFERROR(HLOOKUP($D14,'Allgemeine Angaben'!$F$50:$M$65,4,0),"")</f>
        <v/>
      </c>
      <c r="BC14" s="120" t="str">
        <f>IFERROR(HLOOKUP($D14,'Allgemeine Angaben'!$F$50:$M$65,3,0),"")</f>
        <v/>
      </c>
      <c r="BD14" s="120" t="str">
        <f>IFERROR(HLOOKUP($D14,'Allgemeine Angaben'!$F$50:$M$65,2,0),"")</f>
        <v/>
      </c>
    </row>
    <row r="15" spans="1:56" x14ac:dyDescent="0.2">
      <c r="A15" s="120" t="str">
        <f>IF('Allgemeine Angaben'!$M$4="","",'Allgemeine Angaben'!$M$4)</f>
        <v/>
      </c>
      <c r="B15" s="120" t="str">
        <f>IF('Allgemeine Angaben'!$E$6="","",'Allgemeine Angaben'!$E$6)</f>
        <v/>
      </c>
      <c r="C15" s="120">
        <f>'Allgemeine Angaben'!O32</f>
        <v>14</v>
      </c>
      <c r="D15" s="120" t="str">
        <f>IF('Allgemeine Angaben'!E32="","",'Allgemeine Angaben'!E32)</f>
        <v/>
      </c>
      <c r="E15" s="120" t="str">
        <f>IF('Allgemeine Angaben'!G32="","",'Allgemeine Angaben'!G32)</f>
        <v/>
      </c>
      <c r="F15" s="120" t="str">
        <f>IF('Allgemeine Angaben'!H32="","",'Allgemeine Angaben'!H32)</f>
        <v/>
      </c>
      <c r="G15" s="120" t="str">
        <f>IF('Allgemeine Angaben'!I32="","",'Allgemeine Angaben'!I32)</f>
        <v/>
      </c>
      <c r="H15" s="120" t="str">
        <f>IF('Allgemeine Angaben'!J32="","",'Allgemeine Angaben'!J32)</f>
        <v/>
      </c>
      <c r="I15" s="120" t="str">
        <f>IF('Allgemeine Angaben'!L32="","",'Allgemeine Angaben'!L32)</f>
        <v/>
      </c>
      <c r="J15" s="120" t="str">
        <f>IF(D15&lt;&gt;"",'Allgemeine Angaben'!$L$46,"")</f>
        <v/>
      </c>
      <c r="K15" s="121" t="str">
        <f>IFERROR(HLOOKUP($D15,'Allgemeine Angaben'!$F$50:$M$65,8,0),"")</f>
        <v/>
      </c>
      <c r="L15" s="121" t="str">
        <f>IFERROR(HLOOKUP($D15,'Allgemeine Angaben'!$F$50:$M$65,9,0),"")</f>
        <v/>
      </c>
      <c r="M15" s="121" t="str">
        <f>IFERROR(HLOOKUP($D15,'Allgemeine Angaben'!$F$50:$M$65,10,0),"")</f>
        <v/>
      </c>
      <c r="N15" s="121" t="str">
        <f>IFERROR(HLOOKUP($D15,'Allgemeine Angaben'!$F$50:$M$65,11,0),"")</f>
        <v/>
      </c>
      <c r="O15" s="121" t="str">
        <f>IFERROR(HLOOKUP($D15,'Allgemeine Angaben'!$F$50:$M$65,12,0),"")</f>
        <v/>
      </c>
      <c r="P15" s="121" t="str">
        <f>IFERROR(HLOOKUP($D15,'Allgemeine Angaben'!$F$50:$M$65,13,0),"")</f>
        <v/>
      </c>
      <c r="Q15" s="121" t="str">
        <f>IFERROR(HLOOKUP($D15,'Allgemeine Angaben'!$F$50:$M$65,14,0),"")</f>
        <v/>
      </c>
      <c r="R15" s="121" t="str">
        <f>IFERROR(HLOOKUP($D15,'Allgemeine Angaben'!$F$50:$M$65,15,0),"")</f>
        <v/>
      </c>
      <c r="S15" s="121" t="str">
        <f>IFERROR(HLOOKUP($D15,'Allgemeine Angaben'!$F$50:$M$65,16,0),"")</f>
        <v/>
      </c>
      <c r="T15" s="120" t="str">
        <f>IF(Zusammenfassung!H92="","",Zusammenfassung!H92)</f>
        <v/>
      </c>
      <c r="U15" s="120" t="str">
        <f>IF(Zusammenfassung!J92="","",Zusammenfassung!J92)</f>
        <v/>
      </c>
      <c r="V15" s="120" t="str">
        <f>IF(Zusammenfassung!K92="","",Zusammenfassung!K92)</f>
        <v/>
      </c>
      <c r="W15" s="120" t="str">
        <f t="shared" ca="1" si="4"/>
        <v/>
      </c>
      <c r="X15" s="120" t="str">
        <f t="shared" ca="1" si="0"/>
        <v/>
      </c>
      <c r="Y15" s="120" t="str">
        <f t="shared" ca="1" si="0"/>
        <v/>
      </c>
      <c r="Z15" s="120" t="str">
        <f t="shared" ca="1" si="0"/>
        <v/>
      </c>
      <c r="AA15" s="120" t="str">
        <f t="shared" ca="1" si="0"/>
        <v/>
      </c>
      <c r="AB15" s="120" t="str">
        <f t="shared" ca="1" si="0"/>
        <v/>
      </c>
      <c r="AC15" s="120" t="str">
        <f t="shared" ca="1" si="0"/>
        <v/>
      </c>
      <c r="AD15" s="120" t="str">
        <f t="shared" ca="1" si="0"/>
        <v/>
      </c>
      <c r="AE15" s="120" t="str">
        <f t="shared" ca="1" si="5"/>
        <v/>
      </c>
      <c r="AF15" s="120" t="str">
        <f t="shared" ca="1" si="1"/>
        <v/>
      </c>
      <c r="AG15" s="120" t="str">
        <f t="shared" ca="1" si="1"/>
        <v/>
      </c>
      <c r="AH15" s="120" t="str">
        <f t="shared" ca="1" si="1"/>
        <v/>
      </c>
      <c r="AI15" s="120" t="str">
        <f t="shared" ca="1" si="1"/>
        <v/>
      </c>
      <c r="AJ15" s="120" t="str">
        <f t="shared" ca="1" si="1"/>
        <v/>
      </c>
      <c r="AK15" s="120" t="str">
        <f t="shared" ca="1" si="1"/>
        <v/>
      </c>
      <c r="AL15" s="120" t="str">
        <f t="shared" ca="1" si="1"/>
        <v/>
      </c>
      <c r="AM15" s="120" t="str">
        <f t="shared" ca="1" si="6"/>
        <v/>
      </c>
      <c r="AN15" s="120" t="str">
        <f t="shared" ca="1" si="2"/>
        <v/>
      </c>
      <c r="AO15" s="120" t="str">
        <f t="shared" ca="1" si="2"/>
        <v/>
      </c>
      <c r="AP15" s="120" t="str">
        <f t="shared" ca="1" si="2"/>
        <v/>
      </c>
      <c r="AQ15" s="120" t="str">
        <f t="shared" ca="1" si="7"/>
        <v/>
      </c>
      <c r="AR15" s="120" t="str">
        <f t="shared" ca="1" si="3"/>
        <v/>
      </c>
      <c r="AS15" s="120" t="str">
        <f t="shared" ca="1" si="3"/>
        <v/>
      </c>
      <c r="AT15" s="120" t="str">
        <f t="shared" ca="1" si="3"/>
        <v/>
      </c>
      <c r="AU15" s="120" t="str">
        <f t="shared" ca="1" si="3"/>
        <v/>
      </c>
      <c r="AV15" s="120" t="str">
        <f t="shared" ca="1" si="3"/>
        <v/>
      </c>
      <c r="AW15" s="120" t="str">
        <f t="shared" ca="1" si="3"/>
        <v/>
      </c>
      <c r="AX15" s="120" t="str">
        <f t="shared" ca="1" si="3"/>
        <v/>
      </c>
      <c r="AY15" s="120" t="str">
        <f>IFERROR(HLOOKUP($D15,'Allgemeine Angaben'!$F$50:$M$65,7,0),"")</f>
        <v/>
      </c>
      <c r="AZ15" s="120" t="str">
        <f>IFERROR(HLOOKUP($D15,'Allgemeine Angaben'!$F$50:$M$65,6,0),"")</f>
        <v/>
      </c>
      <c r="BA15" s="120" t="str">
        <f>IFERROR(HLOOKUP($D15,'Allgemeine Angaben'!$F$50:$M$65,5,0),"")</f>
        <v/>
      </c>
      <c r="BB15" s="120" t="str">
        <f>IFERROR(HLOOKUP($D15,'Allgemeine Angaben'!$F$50:$M$65,4,0),"")</f>
        <v/>
      </c>
      <c r="BC15" s="120" t="str">
        <f>IFERROR(HLOOKUP($D15,'Allgemeine Angaben'!$F$50:$M$65,3,0),"")</f>
        <v/>
      </c>
      <c r="BD15" s="120" t="str">
        <f>IFERROR(HLOOKUP($D15,'Allgemeine Angaben'!$F$50:$M$65,2,0),"")</f>
        <v/>
      </c>
    </row>
    <row r="16" spans="1:56" x14ac:dyDescent="0.2">
      <c r="A16" s="120" t="str">
        <f>IF('Allgemeine Angaben'!$M$4="","",'Allgemeine Angaben'!$M$4)</f>
        <v/>
      </c>
      <c r="B16" s="120" t="str">
        <f>IF('Allgemeine Angaben'!$E$6="","",'Allgemeine Angaben'!$E$6)</f>
        <v/>
      </c>
      <c r="C16" s="120">
        <f>'Allgemeine Angaben'!O33</f>
        <v>15</v>
      </c>
      <c r="D16" s="120" t="str">
        <f>IF('Allgemeine Angaben'!E33="","",'Allgemeine Angaben'!E33)</f>
        <v/>
      </c>
      <c r="E16" s="120" t="str">
        <f>IF('Allgemeine Angaben'!G33="","",'Allgemeine Angaben'!G33)</f>
        <v/>
      </c>
      <c r="F16" s="120" t="str">
        <f>IF('Allgemeine Angaben'!H33="","",'Allgemeine Angaben'!H33)</f>
        <v/>
      </c>
      <c r="G16" s="120" t="str">
        <f>IF('Allgemeine Angaben'!I33="","",'Allgemeine Angaben'!I33)</f>
        <v/>
      </c>
      <c r="H16" s="120" t="str">
        <f>IF('Allgemeine Angaben'!J33="","",'Allgemeine Angaben'!J33)</f>
        <v/>
      </c>
      <c r="I16" s="120" t="str">
        <f>IF('Allgemeine Angaben'!L33="","",'Allgemeine Angaben'!L33)</f>
        <v/>
      </c>
      <c r="J16" s="120" t="str">
        <f>IF(D16&lt;&gt;"",'Allgemeine Angaben'!$L$46,"")</f>
        <v/>
      </c>
      <c r="K16" s="121" t="str">
        <f>IFERROR(HLOOKUP($D16,'Allgemeine Angaben'!$F$50:$M$65,8,0),"")</f>
        <v/>
      </c>
      <c r="L16" s="121" t="str">
        <f>IFERROR(HLOOKUP($D16,'Allgemeine Angaben'!$F$50:$M$65,9,0),"")</f>
        <v/>
      </c>
      <c r="M16" s="121" t="str">
        <f>IFERROR(HLOOKUP($D16,'Allgemeine Angaben'!$F$50:$M$65,10,0),"")</f>
        <v/>
      </c>
      <c r="N16" s="121" t="str">
        <f>IFERROR(HLOOKUP($D16,'Allgemeine Angaben'!$F$50:$M$65,11,0),"")</f>
        <v/>
      </c>
      <c r="O16" s="121" t="str">
        <f>IFERROR(HLOOKUP($D16,'Allgemeine Angaben'!$F$50:$M$65,12,0),"")</f>
        <v/>
      </c>
      <c r="P16" s="121" t="str">
        <f>IFERROR(HLOOKUP($D16,'Allgemeine Angaben'!$F$50:$M$65,13,0),"")</f>
        <v/>
      </c>
      <c r="Q16" s="121" t="str">
        <f>IFERROR(HLOOKUP($D16,'Allgemeine Angaben'!$F$50:$M$65,14,0),"")</f>
        <v/>
      </c>
      <c r="R16" s="121" t="str">
        <f>IFERROR(HLOOKUP($D16,'Allgemeine Angaben'!$F$50:$M$65,15,0),"")</f>
        <v/>
      </c>
      <c r="S16" s="121" t="str">
        <f>IFERROR(HLOOKUP($D16,'Allgemeine Angaben'!$F$50:$M$65,16,0),"")</f>
        <v/>
      </c>
      <c r="T16" s="120" t="str">
        <f>IF(Zusammenfassung!H93="","",Zusammenfassung!H93)</f>
        <v/>
      </c>
      <c r="U16" s="120" t="str">
        <f>IF(Zusammenfassung!J93="","",Zusammenfassung!J93)</f>
        <v/>
      </c>
      <c r="V16" s="120" t="str">
        <f>IF(Zusammenfassung!K93="","",Zusammenfassung!K93)</f>
        <v/>
      </c>
      <c r="W16" s="120" t="str">
        <f t="shared" ca="1" si="4"/>
        <v/>
      </c>
      <c r="X16" s="120" t="str">
        <f t="shared" ca="1" si="0"/>
        <v/>
      </c>
      <c r="Y16" s="120" t="str">
        <f t="shared" ca="1" si="0"/>
        <v/>
      </c>
      <c r="Z16" s="120" t="str">
        <f t="shared" ca="1" si="0"/>
        <v/>
      </c>
      <c r="AA16" s="120" t="str">
        <f t="shared" ca="1" si="0"/>
        <v/>
      </c>
      <c r="AB16" s="120" t="str">
        <f t="shared" ca="1" si="0"/>
        <v/>
      </c>
      <c r="AC16" s="120" t="str">
        <f t="shared" ca="1" si="0"/>
        <v/>
      </c>
      <c r="AD16" s="120" t="str">
        <f t="shared" ca="1" si="0"/>
        <v/>
      </c>
      <c r="AE16" s="120" t="str">
        <f t="shared" ca="1" si="5"/>
        <v/>
      </c>
      <c r="AF16" s="120" t="str">
        <f t="shared" ref="AF16:AF26" ca="1" si="8">IF(INDIRECT(ADDRESS(COLUMN(AA15),ROW(Q19),4,1,"2.2.3 Fallzahlen"))="","",INDIRECT(ADDRESS(COLUMN(AA15),ROW(Q19),4,1,"2.2.3 Fallzahlen")))</f>
        <v/>
      </c>
      <c r="AG16" s="120" t="str">
        <f t="shared" ref="AG16:AG26" ca="1" si="9">IF(INDIRECT(ADDRESS(COLUMN(AB15),ROW(R19),4,1,"2.2.3 Fallzahlen"))="","",INDIRECT(ADDRESS(COLUMN(AB15),ROW(R19),4,1,"2.2.3 Fallzahlen")))</f>
        <v/>
      </c>
      <c r="AH16" s="120" t="str">
        <f t="shared" ref="AH16:AH26" ca="1" si="10">IF(INDIRECT(ADDRESS(COLUMN(AC15),ROW(S19),4,1,"2.2.3 Fallzahlen"))="","",INDIRECT(ADDRESS(COLUMN(AC15),ROW(S19),4,1,"2.2.3 Fallzahlen")))</f>
        <v/>
      </c>
      <c r="AI16" s="120" t="str">
        <f t="shared" ref="AI16:AI26" ca="1" si="11">IF(INDIRECT(ADDRESS(COLUMN(AD15),ROW(T19),4,1,"2.2.3 Fallzahlen"))="","",INDIRECT(ADDRESS(COLUMN(AD15),ROW(T19),4,1,"2.2.3 Fallzahlen")))</f>
        <v/>
      </c>
      <c r="AJ16" s="120" t="str">
        <f t="shared" ref="AJ16:AJ26" ca="1" si="12">IF(INDIRECT(ADDRESS(COLUMN(AE15),ROW(U19),4,1,"2.2.3 Fallzahlen"))="","",INDIRECT(ADDRESS(COLUMN(AE15),ROW(U19),4,1,"2.2.3 Fallzahlen")))</f>
        <v/>
      </c>
      <c r="AK16" s="120" t="str">
        <f t="shared" ref="AK16:AK26" ca="1" si="13">IF(INDIRECT(ADDRESS(COLUMN(AF15),ROW(V19),4,1,"2.2.3 Fallzahlen"))="","",INDIRECT(ADDRESS(COLUMN(AF15),ROW(V19),4,1,"2.2.3 Fallzahlen")))</f>
        <v/>
      </c>
      <c r="AL16" s="120" t="str">
        <f t="shared" ref="AL16:AL26" ca="1" si="14">IF(INDIRECT(ADDRESS(COLUMN(AG15),ROW(W19),4,1,"2.2.3 Fallzahlen"))="","",INDIRECT(ADDRESS(COLUMN(AG15),ROW(W19),4,1,"2.2.3 Fallzahlen")))</f>
        <v/>
      </c>
      <c r="AM16" s="120" t="str">
        <f t="shared" ca="1" si="6"/>
        <v/>
      </c>
      <c r="AN16" s="120" t="str">
        <f t="shared" ca="1" si="2"/>
        <v/>
      </c>
      <c r="AO16" s="120" t="str">
        <f t="shared" ca="1" si="2"/>
        <v/>
      </c>
      <c r="AP16" s="120" t="str">
        <f t="shared" ca="1" si="2"/>
        <v/>
      </c>
      <c r="AQ16" s="120" t="str">
        <f t="shared" ca="1" si="7"/>
        <v/>
      </c>
      <c r="AR16" s="120" t="str">
        <f t="shared" ca="1" si="3"/>
        <v/>
      </c>
      <c r="AS16" s="120" t="str">
        <f t="shared" ca="1" si="3"/>
        <v/>
      </c>
      <c r="AT16" s="120" t="str">
        <f t="shared" ca="1" si="3"/>
        <v/>
      </c>
      <c r="AU16" s="120" t="str">
        <f t="shared" ca="1" si="3"/>
        <v/>
      </c>
      <c r="AV16" s="120" t="str">
        <f t="shared" ca="1" si="3"/>
        <v/>
      </c>
      <c r="AW16" s="120" t="str">
        <f t="shared" ca="1" si="3"/>
        <v/>
      </c>
      <c r="AX16" s="120" t="str">
        <f t="shared" ca="1" si="3"/>
        <v/>
      </c>
      <c r="AY16" s="120" t="str">
        <f>IFERROR(HLOOKUP($D16,'Allgemeine Angaben'!$F$50:$M$65,7,0),"")</f>
        <v/>
      </c>
      <c r="AZ16" s="120" t="str">
        <f>IFERROR(HLOOKUP($D16,'Allgemeine Angaben'!$F$50:$M$65,6,0),"")</f>
        <v/>
      </c>
      <c r="BA16" s="120" t="str">
        <f>IFERROR(HLOOKUP($D16,'Allgemeine Angaben'!$F$50:$M$65,5,0),"")</f>
        <v/>
      </c>
      <c r="BB16" s="120" t="str">
        <f>IFERROR(HLOOKUP($D16,'Allgemeine Angaben'!$F$50:$M$65,4,0),"")</f>
        <v/>
      </c>
      <c r="BC16" s="120" t="str">
        <f>IFERROR(HLOOKUP($D16,'Allgemeine Angaben'!$F$50:$M$65,3,0),"")</f>
        <v/>
      </c>
      <c r="BD16" s="120" t="str">
        <f>IFERROR(HLOOKUP($D16,'Allgemeine Angaben'!$F$50:$M$65,2,0),"")</f>
        <v/>
      </c>
    </row>
    <row r="17" spans="1:56" x14ac:dyDescent="0.2">
      <c r="A17" s="120" t="str">
        <f>IF('Allgemeine Angaben'!$M$4="","",'Allgemeine Angaben'!$M$4)</f>
        <v/>
      </c>
      <c r="B17" s="120" t="str">
        <f>IF('Allgemeine Angaben'!$E$6="","",'Allgemeine Angaben'!$E$6)</f>
        <v/>
      </c>
      <c r="C17" s="120">
        <f>'Allgemeine Angaben'!O34</f>
        <v>16</v>
      </c>
      <c r="D17" s="120" t="str">
        <f>IF('Allgemeine Angaben'!E34="","",'Allgemeine Angaben'!E34)</f>
        <v/>
      </c>
      <c r="E17" s="120" t="str">
        <f>IF('Allgemeine Angaben'!G34="","",'Allgemeine Angaben'!G34)</f>
        <v/>
      </c>
      <c r="F17" s="120" t="str">
        <f>IF('Allgemeine Angaben'!H34="","",'Allgemeine Angaben'!H34)</f>
        <v/>
      </c>
      <c r="G17" s="120" t="str">
        <f>IF('Allgemeine Angaben'!I34="","",'Allgemeine Angaben'!I34)</f>
        <v/>
      </c>
      <c r="H17" s="120" t="str">
        <f>IF('Allgemeine Angaben'!J34="","",'Allgemeine Angaben'!J34)</f>
        <v/>
      </c>
      <c r="I17" s="120" t="str">
        <f>IF('Allgemeine Angaben'!L34="","",'Allgemeine Angaben'!L34)</f>
        <v/>
      </c>
      <c r="J17" s="120" t="str">
        <f>IF(D17&lt;&gt;"",'Allgemeine Angaben'!$L$46,"")</f>
        <v/>
      </c>
      <c r="K17" s="121" t="str">
        <f>IFERROR(HLOOKUP($D17,'Allgemeine Angaben'!$F$50:$M$65,8,0),"")</f>
        <v/>
      </c>
      <c r="L17" s="121" t="str">
        <f>IFERROR(HLOOKUP($D17,'Allgemeine Angaben'!$F$50:$M$65,9,0),"")</f>
        <v/>
      </c>
      <c r="M17" s="121" t="str">
        <f>IFERROR(HLOOKUP($D17,'Allgemeine Angaben'!$F$50:$M$65,10,0),"")</f>
        <v/>
      </c>
      <c r="N17" s="121" t="str">
        <f>IFERROR(HLOOKUP($D17,'Allgemeine Angaben'!$F$50:$M$65,11,0),"")</f>
        <v/>
      </c>
      <c r="O17" s="121" t="str">
        <f>IFERROR(HLOOKUP($D17,'Allgemeine Angaben'!$F$50:$M$65,12,0),"")</f>
        <v/>
      </c>
      <c r="P17" s="121" t="str">
        <f>IFERROR(HLOOKUP($D17,'Allgemeine Angaben'!$F$50:$M$65,13,0),"")</f>
        <v/>
      </c>
      <c r="Q17" s="121" t="str">
        <f>IFERROR(HLOOKUP($D17,'Allgemeine Angaben'!$F$50:$M$65,14,0),"")</f>
        <v/>
      </c>
      <c r="R17" s="121" t="str">
        <f>IFERROR(HLOOKUP($D17,'Allgemeine Angaben'!$F$50:$M$65,15,0),"")</f>
        <v/>
      </c>
      <c r="S17" s="121" t="str">
        <f>IFERROR(HLOOKUP($D17,'Allgemeine Angaben'!$F$50:$M$65,16,0),"")</f>
        <v/>
      </c>
      <c r="T17" s="120" t="str">
        <f>IF(Zusammenfassung!H94="","",Zusammenfassung!H94)</f>
        <v/>
      </c>
      <c r="U17" s="120" t="str">
        <f>IF(Zusammenfassung!J94="","",Zusammenfassung!J94)</f>
        <v/>
      </c>
      <c r="V17" s="120" t="str">
        <f>IF(Zusammenfassung!K94="","",Zusammenfassung!K94)</f>
        <v/>
      </c>
      <c r="W17" s="120" t="str">
        <f t="shared" ca="1" si="4"/>
        <v/>
      </c>
      <c r="X17" s="120" t="str">
        <f t="shared" ca="1" si="0"/>
        <v/>
      </c>
      <c r="Y17" s="120" t="str">
        <f t="shared" ca="1" si="0"/>
        <v/>
      </c>
      <c r="Z17" s="120" t="str">
        <f t="shared" ca="1" si="0"/>
        <v/>
      </c>
      <c r="AA17" s="120" t="str">
        <f t="shared" ca="1" si="0"/>
        <v/>
      </c>
      <c r="AB17" s="120" t="str">
        <f t="shared" ca="1" si="0"/>
        <v/>
      </c>
      <c r="AC17" s="120" t="str">
        <f t="shared" ca="1" si="0"/>
        <v/>
      </c>
      <c r="AD17" s="120" t="str">
        <f t="shared" ca="1" si="0"/>
        <v/>
      </c>
      <c r="AE17" s="120" t="str">
        <f t="shared" ca="1" si="5"/>
        <v/>
      </c>
      <c r="AF17" s="120" t="str">
        <f t="shared" ca="1" si="8"/>
        <v/>
      </c>
      <c r="AG17" s="120" t="str">
        <f t="shared" ca="1" si="9"/>
        <v/>
      </c>
      <c r="AH17" s="120" t="str">
        <f t="shared" ca="1" si="10"/>
        <v/>
      </c>
      <c r="AI17" s="120" t="str">
        <f t="shared" ca="1" si="11"/>
        <v/>
      </c>
      <c r="AJ17" s="120" t="str">
        <f t="shared" ca="1" si="12"/>
        <v/>
      </c>
      <c r="AK17" s="120" t="str">
        <f t="shared" ca="1" si="13"/>
        <v/>
      </c>
      <c r="AL17" s="120" t="str">
        <f t="shared" ca="1" si="14"/>
        <v/>
      </c>
      <c r="AM17" s="120" t="str">
        <f t="shared" ca="1" si="6"/>
        <v/>
      </c>
      <c r="AN17" s="120" t="str">
        <f t="shared" ca="1" si="2"/>
        <v/>
      </c>
      <c r="AO17" s="120" t="str">
        <f t="shared" ca="1" si="2"/>
        <v/>
      </c>
      <c r="AP17" s="120" t="str">
        <f t="shared" ca="1" si="2"/>
        <v/>
      </c>
      <c r="AQ17" s="120" t="str">
        <f t="shared" ca="1" si="7"/>
        <v/>
      </c>
      <c r="AR17" s="120" t="str">
        <f t="shared" ca="1" si="3"/>
        <v/>
      </c>
      <c r="AS17" s="120" t="str">
        <f t="shared" ca="1" si="3"/>
        <v/>
      </c>
      <c r="AT17" s="120" t="str">
        <f t="shared" ca="1" si="3"/>
        <v/>
      </c>
      <c r="AU17" s="120" t="str">
        <f t="shared" ca="1" si="3"/>
        <v/>
      </c>
      <c r="AV17" s="120" t="str">
        <f t="shared" ca="1" si="3"/>
        <v/>
      </c>
      <c r="AW17" s="120" t="str">
        <f t="shared" ca="1" si="3"/>
        <v/>
      </c>
      <c r="AX17" s="120" t="str">
        <f t="shared" ca="1" si="3"/>
        <v/>
      </c>
      <c r="AY17" s="120" t="str">
        <f>IFERROR(HLOOKUP($D17,'Allgemeine Angaben'!$F$50:$M$65,7,0),"")</f>
        <v/>
      </c>
      <c r="AZ17" s="120" t="str">
        <f>IFERROR(HLOOKUP($D17,'Allgemeine Angaben'!$F$50:$M$65,6,0),"")</f>
        <v/>
      </c>
      <c r="BA17" s="120" t="str">
        <f>IFERROR(HLOOKUP($D17,'Allgemeine Angaben'!$F$50:$M$65,5,0),"")</f>
        <v/>
      </c>
      <c r="BB17" s="120" t="str">
        <f>IFERROR(HLOOKUP($D17,'Allgemeine Angaben'!$F$50:$M$65,4,0),"")</f>
        <v/>
      </c>
      <c r="BC17" s="120" t="str">
        <f>IFERROR(HLOOKUP($D17,'Allgemeine Angaben'!$F$50:$M$65,3,0),"")</f>
        <v/>
      </c>
      <c r="BD17" s="120" t="str">
        <f>IFERROR(HLOOKUP($D17,'Allgemeine Angaben'!$F$50:$M$65,2,0),"")</f>
        <v/>
      </c>
    </row>
    <row r="18" spans="1:56" x14ac:dyDescent="0.2">
      <c r="A18" s="120" t="str">
        <f>IF('Allgemeine Angaben'!$M$4="","",'Allgemeine Angaben'!$M$4)</f>
        <v/>
      </c>
      <c r="B18" s="120" t="str">
        <f>IF('Allgemeine Angaben'!$E$6="","",'Allgemeine Angaben'!$E$6)</f>
        <v/>
      </c>
      <c r="C18" s="120">
        <f>'Allgemeine Angaben'!O35</f>
        <v>17</v>
      </c>
      <c r="D18" s="120" t="str">
        <f>IF('Allgemeine Angaben'!E35="","",'Allgemeine Angaben'!E35)</f>
        <v/>
      </c>
      <c r="E18" s="120" t="str">
        <f>IF('Allgemeine Angaben'!G35="","",'Allgemeine Angaben'!G35)</f>
        <v/>
      </c>
      <c r="F18" s="120" t="str">
        <f>IF('Allgemeine Angaben'!H35="","",'Allgemeine Angaben'!H35)</f>
        <v/>
      </c>
      <c r="G18" s="120" t="str">
        <f>IF('Allgemeine Angaben'!I35="","",'Allgemeine Angaben'!I35)</f>
        <v/>
      </c>
      <c r="H18" s="120" t="str">
        <f>IF('Allgemeine Angaben'!J35="","",'Allgemeine Angaben'!J35)</f>
        <v/>
      </c>
      <c r="I18" s="120" t="str">
        <f>IF('Allgemeine Angaben'!L35="","",'Allgemeine Angaben'!L35)</f>
        <v/>
      </c>
      <c r="J18" s="120" t="str">
        <f>IF(D18&lt;&gt;"",'Allgemeine Angaben'!$L$46,"")</f>
        <v/>
      </c>
      <c r="K18" s="121" t="str">
        <f>IFERROR(HLOOKUP($D18,'Allgemeine Angaben'!$F$50:$M$65,8,0),"")</f>
        <v/>
      </c>
      <c r="L18" s="121" t="str">
        <f>IFERROR(HLOOKUP($D18,'Allgemeine Angaben'!$F$50:$M$65,9,0),"")</f>
        <v/>
      </c>
      <c r="M18" s="121" t="str">
        <f>IFERROR(HLOOKUP($D18,'Allgemeine Angaben'!$F$50:$M$65,10,0),"")</f>
        <v/>
      </c>
      <c r="N18" s="121" t="str">
        <f>IFERROR(HLOOKUP($D18,'Allgemeine Angaben'!$F$50:$M$65,11,0),"")</f>
        <v/>
      </c>
      <c r="O18" s="121" t="str">
        <f>IFERROR(HLOOKUP($D18,'Allgemeine Angaben'!$F$50:$M$65,12,0),"")</f>
        <v/>
      </c>
      <c r="P18" s="121" t="str">
        <f>IFERROR(HLOOKUP($D18,'Allgemeine Angaben'!$F$50:$M$65,13,0),"")</f>
        <v/>
      </c>
      <c r="Q18" s="121" t="str">
        <f>IFERROR(HLOOKUP($D18,'Allgemeine Angaben'!$F$50:$M$65,14,0),"")</f>
        <v/>
      </c>
      <c r="R18" s="121" t="str">
        <f>IFERROR(HLOOKUP($D18,'Allgemeine Angaben'!$F$50:$M$65,15,0),"")</f>
        <v/>
      </c>
      <c r="S18" s="121" t="str">
        <f>IFERROR(HLOOKUP($D18,'Allgemeine Angaben'!$F$50:$M$65,16,0),"")</f>
        <v/>
      </c>
      <c r="T18" s="120" t="str">
        <f>IF(Zusammenfassung!H95="","",Zusammenfassung!H95)</f>
        <v/>
      </c>
      <c r="U18" s="120" t="str">
        <f>IF(Zusammenfassung!J95="","",Zusammenfassung!J95)</f>
        <v/>
      </c>
      <c r="V18" s="120" t="str">
        <f>IF(Zusammenfassung!K95="","",Zusammenfassung!K95)</f>
        <v/>
      </c>
      <c r="W18" s="120" t="str">
        <f t="shared" ca="1" si="4"/>
        <v/>
      </c>
      <c r="X18" s="120" t="str">
        <f t="shared" ref="X18:X26" ca="1" si="15">IF(INDIRECT(ADDRESS(COLUMN(K17),ROW(B21),4,1,"2.2.3 Fallzahlen"))="","",INDIRECT(ADDRESS(COLUMN(K17),ROW(B21),4,1,"2.2.3 Fallzahlen")))</f>
        <v/>
      </c>
      <c r="Y18" s="120" t="str">
        <f t="shared" ref="Y18:Y26" ca="1" si="16">IF(INDIRECT(ADDRESS(COLUMN(L17),ROW(C21),4,1,"2.2.3 Fallzahlen"))="","",INDIRECT(ADDRESS(COLUMN(L17),ROW(C21),4,1,"2.2.3 Fallzahlen")))</f>
        <v/>
      </c>
      <c r="Z18" s="120" t="str">
        <f t="shared" ref="Z18:Z26" ca="1" si="17">IF(INDIRECT(ADDRESS(COLUMN(M17),ROW(D21),4,1,"2.2.3 Fallzahlen"))="","",INDIRECT(ADDRESS(COLUMN(M17),ROW(D21),4,1,"2.2.3 Fallzahlen")))</f>
        <v/>
      </c>
      <c r="AA18" s="120" t="str">
        <f t="shared" ref="AA18:AA26" ca="1" si="18">IF(INDIRECT(ADDRESS(COLUMN(N17),ROW(E21),4,1,"2.2.3 Fallzahlen"))="","",INDIRECT(ADDRESS(COLUMN(N17),ROW(E21),4,1,"2.2.3 Fallzahlen")))</f>
        <v/>
      </c>
      <c r="AB18" s="120" t="str">
        <f t="shared" ref="AB18:AB26" ca="1" si="19">IF(INDIRECT(ADDRESS(COLUMN(O17),ROW(F21),4,1,"2.2.3 Fallzahlen"))="","",INDIRECT(ADDRESS(COLUMN(O17),ROW(F21),4,1,"2.2.3 Fallzahlen")))</f>
        <v/>
      </c>
      <c r="AC18" s="120" t="str">
        <f t="shared" ref="AC18:AC26" ca="1" si="20">IF(INDIRECT(ADDRESS(COLUMN(P17),ROW(G21),4,1,"2.2.3 Fallzahlen"))="","",INDIRECT(ADDRESS(COLUMN(P17),ROW(G21),4,1,"2.2.3 Fallzahlen")))</f>
        <v/>
      </c>
      <c r="AD18" s="120" t="str">
        <f t="shared" ref="AD18:AD26" ca="1" si="21">IF(INDIRECT(ADDRESS(COLUMN(Q17),ROW(H21),4,1,"2.2.3 Fallzahlen"))="","",INDIRECT(ADDRESS(COLUMN(Q17),ROW(H21),4,1,"2.2.3 Fallzahlen")))</f>
        <v/>
      </c>
      <c r="AE18" s="120" t="str">
        <f t="shared" ca="1" si="5"/>
        <v/>
      </c>
      <c r="AF18" s="120" t="str">
        <f t="shared" ca="1" si="8"/>
        <v/>
      </c>
      <c r="AG18" s="120" t="str">
        <f t="shared" ca="1" si="9"/>
        <v/>
      </c>
      <c r="AH18" s="120" t="str">
        <f t="shared" ca="1" si="10"/>
        <v/>
      </c>
      <c r="AI18" s="120" t="str">
        <f t="shared" ca="1" si="11"/>
        <v/>
      </c>
      <c r="AJ18" s="120" t="str">
        <f t="shared" ca="1" si="12"/>
        <v/>
      </c>
      <c r="AK18" s="120" t="str">
        <f t="shared" ca="1" si="13"/>
        <v/>
      </c>
      <c r="AL18" s="120" t="str">
        <f t="shared" ca="1" si="14"/>
        <v/>
      </c>
      <c r="AM18" s="120" t="str">
        <f t="shared" ca="1" si="6"/>
        <v/>
      </c>
      <c r="AN18" s="120" t="str">
        <f t="shared" ref="AN18:AN26" ca="1" si="22">IF(INDIRECT(ADDRESS(COLUMN(BL17),ROW(Y21),4,1,"2.2.3 Fallzahlen"))="","",INDIRECT(ADDRESS(COLUMN(BL17),ROW(Y21),4,1,"2.2.3 Fallzahlen")))</f>
        <v/>
      </c>
      <c r="AO18" s="120" t="str">
        <f t="shared" ref="AO18:AO26" ca="1" si="23">IF(INDIRECT(ADDRESS(COLUMN(BM17),ROW(Z21),4,1,"2.2.3 Fallzahlen"))="","",INDIRECT(ADDRESS(COLUMN(BM17),ROW(Z21),4,1,"2.2.3 Fallzahlen")))</f>
        <v/>
      </c>
      <c r="AP18" s="120" t="str">
        <f t="shared" ref="AP18:AP26" ca="1" si="24">IF(INDIRECT(ADDRESS(COLUMN(BN17),ROW(AA21),4,1,"2.2.3 Fallzahlen"))="","",INDIRECT(ADDRESS(COLUMN(BN17),ROW(AA21),4,1,"2.2.3 Fallzahlen")))</f>
        <v/>
      </c>
      <c r="AQ18" s="120" t="str">
        <f t="shared" ca="1" si="7"/>
        <v/>
      </c>
      <c r="AR18" s="120" t="str">
        <f t="shared" ref="AR18:AR26" ca="1" si="25">IF(INDIRECT(ADDRESS(COLUMN(BU17),ROW(AC21),4,1,"2.2.3 Fallzahlen"))="","",INDIRECT(ADDRESS(COLUMN(BU17),ROW(AC21),4,1,"2.2.3 Fallzahlen")))</f>
        <v/>
      </c>
      <c r="AS18" s="120" t="str">
        <f t="shared" ref="AS18:AS26" ca="1" si="26">IF(INDIRECT(ADDRESS(COLUMN(BV17),ROW(AD21),4,1,"2.2.3 Fallzahlen"))="","",INDIRECT(ADDRESS(COLUMN(BV17),ROW(AD21),4,1,"2.2.3 Fallzahlen")))</f>
        <v/>
      </c>
      <c r="AT18" s="120" t="str">
        <f t="shared" ref="AT18:AT26" ca="1" si="27">IF(INDIRECT(ADDRESS(COLUMN(BW17),ROW(AE21),4,1,"2.2.3 Fallzahlen"))="","",INDIRECT(ADDRESS(COLUMN(BW17),ROW(AE21),4,1,"2.2.3 Fallzahlen")))</f>
        <v/>
      </c>
      <c r="AU18" s="120" t="str">
        <f t="shared" ref="AU18:AU26" ca="1" si="28">IF(INDIRECT(ADDRESS(COLUMN(BX17),ROW(AF21),4,1,"2.2.3 Fallzahlen"))="","",INDIRECT(ADDRESS(COLUMN(BX17),ROW(AF21),4,1,"2.2.3 Fallzahlen")))</f>
        <v/>
      </c>
      <c r="AV18" s="120" t="str">
        <f t="shared" ref="AV18:AV26" ca="1" si="29">IF(INDIRECT(ADDRESS(COLUMN(BY17),ROW(AG21),4,1,"2.2.3 Fallzahlen"))="","",INDIRECT(ADDRESS(COLUMN(BY17),ROW(AG21),4,1,"2.2.3 Fallzahlen")))</f>
        <v/>
      </c>
      <c r="AW18" s="120" t="str">
        <f t="shared" ref="AW18:AW26" ca="1" si="30">IF(INDIRECT(ADDRESS(COLUMN(BZ17),ROW(AH21),4,1,"2.2.3 Fallzahlen"))="","",INDIRECT(ADDRESS(COLUMN(BZ17),ROW(AH21),4,1,"2.2.3 Fallzahlen")))</f>
        <v/>
      </c>
      <c r="AX18" s="120" t="str">
        <f t="shared" ref="AX18:AX26" ca="1" si="31">IF(INDIRECT(ADDRESS(COLUMN(CA17),ROW(AI21),4,1,"2.2.3 Fallzahlen"))="","",INDIRECT(ADDRESS(COLUMN(CA17),ROW(AI21),4,1,"2.2.3 Fallzahlen")))</f>
        <v/>
      </c>
      <c r="AY18" s="120" t="str">
        <f>IFERROR(HLOOKUP($D18,'Allgemeine Angaben'!$F$50:$M$65,7,0),"")</f>
        <v/>
      </c>
      <c r="AZ18" s="120" t="str">
        <f>IFERROR(HLOOKUP($D18,'Allgemeine Angaben'!$F$50:$M$65,6,0),"")</f>
        <v/>
      </c>
      <c r="BA18" s="120" t="str">
        <f>IFERROR(HLOOKUP($D18,'Allgemeine Angaben'!$F$50:$M$65,5,0),"")</f>
        <v/>
      </c>
      <c r="BB18" s="120" t="str">
        <f>IFERROR(HLOOKUP($D18,'Allgemeine Angaben'!$F$50:$M$65,4,0),"")</f>
        <v/>
      </c>
      <c r="BC18" s="120" t="str">
        <f>IFERROR(HLOOKUP($D18,'Allgemeine Angaben'!$F$50:$M$65,3,0),"")</f>
        <v/>
      </c>
      <c r="BD18" s="120" t="str">
        <f>IFERROR(HLOOKUP($D18,'Allgemeine Angaben'!$F$50:$M$65,2,0),"")</f>
        <v/>
      </c>
    </row>
    <row r="19" spans="1:56" x14ac:dyDescent="0.2">
      <c r="A19" s="120" t="str">
        <f>IF('Allgemeine Angaben'!$M$4="","",'Allgemeine Angaben'!$M$4)</f>
        <v/>
      </c>
      <c r="B19" s="120" t="str">
        <f>IF('Allgemeine Angaben'!$E$6="","",'Allgemeine Angaben'!$E$6)</f>
        <v/>
      </c>
      <c r="C19" s="120">
        <f>'Allgemeine Angaben'!O36</f>
        <v>18</v>
      </c>
      <c r="D19" s="120" t="str">
        <f>IF('Allgemeine Angaben'!E36="","",'Allgemeine Angaben'!E36)</f>
        <v/>
      </c>
      <c r="E19" s="120" t="str">
        <f>IF('Allgemeine Angaben'!G36="","",'Allgemeine Angaben'!G36)</f>
        <v/>
      </c>
      <c r="F19" s="120" t="str">
        <f>IF('Allgemeine Angaben'!H36="","",'Allgemeine Angaben'!H36)</f>
        <v/>
      </c>
      <c r="G19" s="120" t="str">
        <f>IF('Allgemeine Angaben'!I36="","",'Allgemeine Angaben'!I36)</f>
        <v/>
      </c>
      <c r="H19" s="120" t="str">
        <f>IF('Allgemeine Angaben'!J36="","",'Allgemeine Angaben'!J36)</f>
        <v/>
      </c>
      <c r="I19" s="120" t="str">
        <f>IF('Allgemeine Angaben'!L36="","",'Allgemeine Angaben'!L36)</f>
        <v/>
      </c>
      <c r="J19" s="120" t="str">
        <f>IF(D19&lt;&gt;"",'Allgemeine Angaben'!$L$46,"")</f>
        <v/>
      </c>
      <c r="K19" s="121" t="str">
        <f>IFERROR(HLOOKUP($D19,'Allgemeine Angaben'!$F$50:$M$65,8,0),"")</f>
        <v/>
      </c>
      <c r="L19" s="121" t="str">
        <f>IFERROR(HLOOKUP($D19,'Allgemeine Angaben'!$F$50:$M$65,9,0),"")</f>
        <v/>
      </c>
      <c r="M19" s="121" t="str">
        <f>IFERROR(HLOOKUP($D19,'Allgemeine Angaben'!$F$50:$M$65,10,0),"")</f>
        <v/>
      </c>
      <c r="N19" s="121" t="str">
        <f>IFERROR(HLOOKUP($D19,'Allgemeine Angaben'!$F$50:$M$65,11,0),"")</f>
        <v/>
      </c>
      <c r="O19" s="121" t="str">
        <f>IFERROR(HLOOKUP($D19,'Allgemeine Angaben'!$F$50:$M$65,12,0),"")</f>
        <v/>
      </c>
      <c r="P19" s="121" t="str">
        <f>IFERROR(HLOOKUP($D19,'Allgemeine Angaben'!$F$50:$M$65,13,0),"")</f>
        <v/>
      </c>
      <c r="Q19" s="121" t="str">
        <f>IFERROR(HLOOKUP($D19,'Allgemeine Angaben'!$F$50:$M$65,14,0),"")</f>
        <v/>
      </c>
      <c r="R19" s="121" t="str">
        <f>IFERROR(HLOOKUP($D19,'Allgemeine Angaben'!$F$50:$M$65,15,0),"")</f>
        <v/>
      </c>
      <c r="S19" s="121" t="str">
        <f>IFERROR(HLOOKUP($D19,'Allgemeine Angaben'!$F$50:$M$65,16,0),"")</f>
        <v/>
      </c>
      <c r="T19" s="120" t="str">
        <f>IF(Zusammenfassung!H96="","",Zusammenfassung!H96)</f>
        <v/>
      </c>
      <c r="U19" s="120" t="str">
        <f>IF(Zusammenfassung!J96="","",Zusammenfassung!J96)</f>
        <v/>
      </c>
      <c r="V19" s="120" t="str">
        <f>IF(Zusammenfassung!K96="","",Zusammenfassung!K96)</f>
        <v/>
      </c>
      <c r="W19" s="120" t="str">
        <f t="shared" ca="1" si="4"/>
        <v/>
      </c>
      <c r="X19" s="120" t="str">
        <f t="shared" ca="1" si="15"/>
        <v/>
      </c>
      <c r="Y19" s="120" t="str">
        <f t="shared" ca="1" si="16"/>
        <v/>
      </c>
      <c r="Z19" s="120" t="str">
        <f t="shared" ca="1" si="17"/>
        <v/>
      </c>
      <c r="AA19" s="120" t="str">
        <f t="shared" ca="1" si="18"/>
        <v/>
      </c>
      <c r="AB19" s="120" t="str">
        <f t="shared" ca="1" si="19"/>
        <v/>
      </c>
      <c r="AC19" s="120" t="str">
        <f t="shared" ca="1" si="20"/>
        <v/>
      </c>
      <c r="AD19" s="120" t="str">
        <f t="shared" ca="1" si="21"/>
        <v/>
      </c>
      <c r="AE19" s="120" t="str">
        <f t="shared" ca="1" si="5"/>
        <v/>
      </c>
      <c r="AF19" s="120" t="str">
        <f t="shared" ca="1" si="8"/>
        <v/>
      </c>
      <c r="AG19" s="120" t="str">
        <f t="shared" ca="1" si="9"/>
        <v/>
      </c>
      <c r="AH19" s="120" t="str">
        <f t="shared" ca="1" si="10"/>
        <v/>
      </c>
      <c r="AI19" s="120" t="str">
        <f t="shared" ca="1" si="11"/>
        <v/>
      </c>
      <c r="AJ19" s="120" t="str">
        <f t="shared" ca="1" si="12"/>
        <v/>
      </c>
      <c r="AK19" s="120" t="str">
        <f t="shared" ca="1" si="13"/>
        <v/>
      </c>
      <c r="AL19" s="120" t="str">
        <f t="shared" ca="1" si="14"/>
        <v/>
      </c>
      <c r="AM19" s="120" t="str">
        <f t="shared" ca="1" si="6"/>
        <v/>
      </c>
      <c r="AN19" s="120" t="str">
        <f t="shared" ca="1" si="22"/>
        <v/>
      </c>
      <c r="AO19" s="120" t="str">
        <f t="shared" ca="1" si="23"/>
        <v/>
      </c>
      <c r="AP19" s="120" t="str">
        <f t="shared" ca="1" si="24"/>
        <v/>
      </c>
      <c r="AQ19" s="120" t="str">
        <f t="shared" ca="1" si="7"/>
        <v/>
      </c>
      <c r="AR19" s="120" t="str">
        <f t="shared" ca="1" si="25"/>
        <v/>
      </c>
      <c r="AS19" s="120" t="str">
        <f t="shared" ca="1" si="26"/>
        <v/>
      </c>
      <c r="AT19" s="120" t="str">
        <f t="shared" ca="1" si="27"/>
        <v/>
      </c>
      <c r="AU19" s="120" t="str">
        <f t="shared" ca="1" si="28"/>
        <v/>
      </c>
      <c r="AV19" s="120" t="str">
        <f t="shared" ca="1" si="29"/>
        <v/>
      </c>
      <c r="AW19" s="120" t="str">
        <f t="shared" ca="1" si="30"/>
        <v/>
      </c>
      <c r="AX19" s="120" t="str">
        <f t="shared" ca="1" si="31"/>
        <v/>
      </c>
      <c r="AY19" s="120" t="str">
        <f>IFERROR(HLOOKUP($D19,'Allgemeine Angaben'!$F$50:$M$65,7,0),"")</f>
        <v/>
      </c>
      <c r="AZ19" s="120" t="str">
        <f>IFERROR(HLOOKUP($D19,'Allgemeine Angaben'!$F$50:$M$65,6,0),"")</f>
        <v/>
      </c>
      <c r="BA19" s="120" t="str">
        <f>IFERROR(HLOOKUP($D19,'Allgemeine Angaben'!$F$50:$M$65,5,0),"")</f>
        <v/>
      </c>
      <c r="BB19" s="120" t="str">
        <f>IFERROR(HLOOKUP($D19,'Allgemeine Angaben'!$F$50:$M$65,4,0),"")</f>
        <v/>
      </c>
      <c r="BC19" s="120" t="str">
        <f>IFERROR(HLOOKUP($D19,'Allgemeine Angaben'!$F$50:$M$65,3,0),"")</f>
        <v/>
      </c>
      <c r="BD19" s="120" t="str">
        <f>IFERROR(HLOOKUP($D19,'Allgemeine Angaben'!$F$50:$M$65,2,0),"")</f>
        <v/>
      </c>
    </row>
    <row r="20" spans="1:56" x14ac:dyDescent="0.2">
      <c r="A20" s="120" t="str">
        <f>IF('Allgemeine Angaben'!$M$4="","",'Allgemeine Angaben'!$M$4)</f>
        <v/>
      </c>
      <c r="B20" s="120" t="str">
        <f>IF('Allgemeine Angaben'!$E$6="","",'Allgemeine Angaben'!$E$6)</f>
        <v/>
      </c>
      <c r="C20" s="120">
        <f>'Allgemeine Angaben'!O37</f>
        <v>19</v>
      </c>
      <c r="D20" s="120" t="str">
        <f>IF('Allgemeine Angaben'!E37="","",'Allgemeine Angaben'!E37)</f>
        <v/>
      </c>
      <c r="E20" s="120" t="str">
        <f>IF('Allgemeine Angaben'!G37="","",'Allgemeine Angaben'!G37)</f>
        <v/>
      </c>
      <c r="F20" s="120" t="str">
        <f>IF('Allgemeine Angaben'!H37="","",'Allgemeine Angaben'!H37)</f>
        <v/>
      </c>
      <c r="G20" s="120" t="str">
        <f>IF('Allgemeine Angaben'!I37="","",'Allgemeine Angaben'!I37)</f>
        <v/>
      </c>
      <c r="H20" s="120" t="str">
        <f>IF('Allgemeine Angaben'!J37="","",'Allgemeine Angaben'!J37)</f>
        <v/>
      </c>
      <c r="I20" s="120" t="str">
        <f>IF('Allgemeine Angaben'!L37="","",'Allgemeine Angaben'!L37)</f>
        <v/>
      </c>
      <c r="J20" s="120" t="str">
        <f>IF(D20&lt;&gt;"",'Allgemeine Angaben'!$L$46,"")</f>
        <v/>
      </c>
      <c r="K20" s="121" t="str">
        <f>IFERROR(HLOOKUP($D20,'Allgemeine Angaben'!$F$50:$M$65,8,0),"")</f>
        <v/>
      </c>
      <c r="L20" s="121" t="str">
        <f>IFERROR(HLOOKUP($D20,'Allgemeine Angaben'!$F$50:$M$65,9,0),"")</f>
        <v/>
      </c>
      <c r="M20" s="121" t="str">
        <f>IFERROR(HLOOKUP($D20,'Allgemeine Angaben'!$F$50:$M$65,10,0),"")</f>
        <v/>
      </c>
      <c r="N20" s="121" t="str">
        <f>IFERROR(HLOOKUP($D20,'Allgemeine Angaben'!$F$50:$M$65,11,0),"")</f>
        <v/>
      </c>
      <c r="O20" s="121" t="str">
        <f>IFERROR(HLOOKUP($D20,'Allgemeine Angaben'!$F$50:$M$65,12,0),"")</f>
        <v/>
      </c>
      <c r="P20" s="121" t="str">
        <f>IFERROR(HLOOKUP($D20,'Allgemeine Angaben'!$F$50:$M$65,13,0),"")</f>
        <v/>
      </c>
      <c r="Q20" s="121" t="str">
        <f>IFERROR(HLOOKUP($D20,'Allgemeine Angaben'!$F$50:$M$65,14,0),"")</f>
        <v/>
      </c>
      <c r="R20" s="121" t="str">
        <f>IFERROR(HLOOKUP($D20,'Allgemeine Angaben'!$F$50:$M$65,15,0),"")</f>
        <v/>
      </c>
      <c r="S20" s="121" t="str">
        <f>IFERROR(HLOOKUP($D20,'Allgemeine Angaben'!$F$50:$M$65,16,0),"")</f>
        <v/>
      </c>
      <c r="T20" s="120" t="str">
        <f>IF(Zusammenfassung!H97="","",Zusammenfassung!H97)</f>
        <v/>
      </c>
      <c r="U20" s="120" t="str">
        <f>IF(Zusammenfassung!J97="","",Zusammenfassung!J97)</f>
        <v/>
      </c>
      <c r="V20" s="120" t="str">
        <f>IF(Zusammenfassung!K97="","",Zusammenfassung!K97)</f>
        <v/>
      </c>
      <c r="W20" s="120" t="str">
        <f t="shared" ca="1" si="4"/>
        <v/>
      </c>
      <c r="X20" s="120" t="str">
        <f t="shared" ca="1" si="15"/>
        <v/>
      </c>
      <c r="Y20" s="120" t="str">
        <f t="shared" ca="1" si="16"/>
        <v/>
      </c>
      <c r="Z20" s="120" t="str">
        <f t="shared" ca="1" si="17"/>
        <v/>
      </c>
      <c r="AA20" s="120" t="str">
        <f t="shared" ca="1" si="18"/>
        <v/>
      </c>
      <c r="AB20" s="120" t="str">
        <f t="shared" ca="1" si="19"/>
        <v/>
      </c>
      <c r="AC20" s="120" t="str">
        <f t="shared" ca="1" si="20"/>
        <v/>
      </c>
      <c r="AD20" s="120" t="str">
        <f t="shared" ca="1" si="21"/>
        <v/>
      </c>
      <c r="AE20" s="120" t="str">
        <f t="shared" ca="1" si="5"/>
        <v/>
      </c>
      <c r="AF20" s="120" t="str">
        <f t="shared" ca="1" si="8"/>
        <v/>
      </c>
      <c r="AG20" s="120" t="str">
        <f t="shared" ca="1" si="9"/>
        <v/>
      </c>
      <c r="AH20" s="120" t="str">
        <f t="shared" ca="1" si="10"/>
        <v/>
      </c>
      <c r="AI20" s="120" t="str">
        <f t="shared" ca="1" si="11"/>
        <v/>
      </c>
      <c r="AJ20" s="120" t="str">
        <f t="shared" ca="1" si="12"/>
        <v/>
      </c>
      <c r="AK20" s="120" t="str">
        <f t="shared" ca="1" si="13"/>
        <v/>
      </c>
      <c r="AL20" s="120" t="str">
        <f t="shared" ca="1" si="14"/>
        <v/>
      </c>
      <c r="AM20" s="120" t="str">
        <f t="shared" ca="1" si="6"/>
        <v/>
      </c>
      <c r="AN20" s="120" t="str">
        <f t="shared" ca="1" si="22"/>
        <v/>
      </c>
      <c r="AO20" s="120" t="str">
        <f t="shared" ca="1" si="23"/>
        <v/>
      </c>
      <c r="AP20" s="120" t="str">
        <f t="shared" ca="1" si="24"/>
        <v/>
      </c>
      <c r="AQ20" s="120" t="str">
        <f t="shared" ca="1" si="7"/>
        <v/>
      </c>
      <c r="AR20" s="120" t="str">
        <f t="shared" ca="1" si="25"/>
        <v/>
      </c>
      <c r="AS20" s="120" t="str">
        <f t="shared" ca="1" si="26"/>
        <v/>
      </c>
      <c r="AT20" s="120" t="str">
        <f t="shared" ca="1" si="27"/>
        <v/>
      </c>
      <c r="AU20" s="120" t="str">
        <f t="shared" ca="1" si="28"/>
        <v/>
      </c>
      <c r="AV20" s="120" t="str">
        <f t="shared" ca="1" si="29"/>
        <v/>
      </c>
      <c r="AW20" s="120" t="str">
        <f t="shared" ca="1" si="30"/>
        <v/>
      </c>
      <c r="AX20" s="120" t="str">
        <f t="shared" ca="1" si="31"/>
        <v/>
      </c>
      <c r="AY20" s="120" t="str">
        <f>IFERROR(HLOOKUP($D20,'Allgemeine Angaben'!$F$50:$M$65,7,0),"")</f>
        <v/>
      </c>
      <c r="AZ20" s="120" t="str">
        <f>IFERROR(HLOOKUP($D20,'Allgemeine Angaben'!$F$50:$M$65,6,0),"")</f>
        <v/>
      </c>
      <c r="BA20" s="120" t="str">
        <f>IFERROR(HLOOKUP($D20,'Allgemeine Angaben'!$F$50:$M$65,5,0),"")</f>
        <v/>
      </c>
      <c r="BB20" s="120" t="str">
        <f>IFERROR(HLOOKUP($D20,'Allgemeine Angaben'!$F$50:$M$65,4,0),"")</f>
        <v/>
      </c>
      <c r="BC20" s="120" t="str">
        <f>IFERROR(HLOOKUP($D20,'Allgemeine Angaben'!$F$50:$M$65,3,0),"")</f>
        <v/>
      </c>
      <c r="BD20" s="120" t="str">
        <f>IFERROR(HLOOKUP($D20,'Allgemeine Angaben'!$F$50:$M$65,2,0),"")</f>
        <v/>
      </c>
    </row>
    <row r="21" spans="1:56" x14ac:dyDescent="0.2">
      <c r="A21" s="120" t="str">
        <f>IF('Allgemeine Angaben'!$M$4="","",'Allgemeine Angaben'!$M$4)</f>
        <v/>
      </c>
      <c r="B21" s="120" t="str">
        <f>IF('Allgemeine Angaben'!$E$6="","",'Allgemeine Angaben'!$E$6)</f>
        <v/>
      </c>
      <c r="C21" s="120">
        <f>'Allgemeine Angaben'!O38</f>
        <v>20</v>
      </c>
      <c r="D21" s="120" t="str">
        <f>IF('Allgemeine Angaben'!E38="","",'Allgemeine Angaben'!E38)</f>
        <v/>
      </c>
      <c r="E21" s="120" t="str">
        <f>IF('Allgemeine Angaben'!G38="","",'Allgemeine Angaben'!G38)</f>
        <v/>
      </c>
      <c r="F21" s="120" t="str">
        <f>IF('Allgemeine Angaben'!H38="","",'Allgemeine Angaben'!H38)</f>
        <v/>
      </c>
      <c r="G21" s="120" t="str">
        <f>IF('Allgemeine Angaben'!I38="","",'Allgemeine Angaben'!I38)</f>
        <v/>
      </c>
      <c r="H21" s="120" t="str">
        <f>IF('Allgemeine Angaben'!J38="","",'Allgemeine Angaben'!J38)</f>
        <v/>
      </c>
      <c r="I21" s="120" t="str">
        <f>IF('Allgemeine Angaben'!L38="","",'Allgemeine Angaben'!L38)</f>
        <v/>
      </c>
      <c r="J21" s="120" t="str">
        <f>IF(D21&lt;&gt;"",'Allgemeine Angaben'!$L$46,"")</f>
        <v/>
      </c>
      <c r="K21" s="121" t="str">
        <f>IFERROR(HLOOKUP($D21,'Allgemeine Angaben'!$F$50:$M$65,8,0),"")</f>
        <v/>
      </c>
      <c r="L21" s="121" t="str">
        <f>IFERROR(HLOOKUP($D21,'Allgemeine Angaben'!$F$50:$M$65,9,0),"")</f>
        <v/>
      </c>
      <c r="M21" s="121" t="str">
        <f>IFERROR(HLOOKUP($D21,'Allgemeine Angaben'!$F$50:$M$65,10,0),"")</f>
        <v/>
      </c>
      <c r="N21" s="121" t="str">
        <f>IFERROR(HLOOKUP($D21,'Allgemeine Angaben'!$F$50:$M$65,11,0),"")</f>
        <v/>
      </c>
      <c r="O21" s="121" t="str">
        <f>IFERROR(HLOOKUP($D21,'Allgemeine Angaben'!$F$50:$M$65,12,0),"")</f>
        <v/>
      </c>
      <c r="P21" s="121" t="str">
        <f>IFERROR(HLOOKUP($D21,'Allgemeine Angaben'!$F$50:$M$65,13,0),"")</f>
        <v/>
      </c>
      <c r="Q21" s="121" t="str">
        <f>IFERROR(HLOOKUP($D21,'Allgemeine Angaben'!$F$50:$M$65,14,0),"")</f>
        <v/>
      </c>
      <c r="R21" s="121" t="str">
        <f>IFERROR(HLOOKUP($D21,'Allgemeine Angaben'!$F$50:$M$65,15,0),"")</f>
        <v/>
      </c>
      <c r="S21" s="121" t="str">
        <f>IFERROR(HLOOKUP($D21,'Allgemeine Angaben'!$F$50:$M$65,16,0),"")</f>
        <v/>
      </c>
      <c r="T21" s="120" t="str">
        <f>IF(Zusammenfassung!H98="","",Zusammenfassung!H98)</f>
        <v/>
      </c>
      <c r="U21" s="120" t="str">
        <f>IF(Zusammenfassung!J98="","",Zusammenfassung!J98)</f>
        <v/>
      </c>
      <c r="V21" s="120" t="str">
        <f>IF(Zusammenfassung!K98="","",Zusammenfassung!K98)</f>
        <v/>
      </c>
      <c r="W21" s="120" t="str">
        <f t="shared" ca="1" si="4"/>
        <v/>
      </c>
      <c r="X21" s="120" t="str">
        <f t="shared" ca="1" si="15"/>
        <v/>
      </c>
      <c r="Y21" s="120" t="str">
        <f t="shared" ca="1" si="16"/>
        <v/>
      </c>
      <c r="Z21" s="120" t="str">
        <f t="shared" ca="1" si="17"/>
        <v/>
      </c>
      <c r="AA21" s="120" t="str">
        <f t="shared" ca="1" si="18"/>
        <v/>
      </c>
      <c r="AB21" s="120" t="str">
        <f t="shared" ca="1" si="19"/>
        <v/>
      </c>
      <c r="AC21" s="120" t="str">
        <f t="shared" ca="1" si="20"/>
        <v/>
      </c>
      <c r="AD21" s="120" t="str">
        <f t="shared" ca="1" si="21"/>
        <v/>
      </c>
      <c r="AE21" s="120" t="str">
        <f t="shared" ca="1" si="5"/>
        <v/>
      </c>
      <c r="AF21" s="120" t="str">
        <f t="shared" ca="1" si="8"/>
        <v/>
      </c>
      <c r="AG21" s="120" t="str">
        <f t="shared" ca="1" si="9"/>
        <v/>
      </c>
      <c r="AH21" s="120" t="str">
        <f t="shared" ca="1" si="10"/>
        <v/>
      </c>
      <c r="AI21" s="120" t="str">
        <f t="shared" ca="1" si="11"/>
        <v/>
      </c>
      <c r="AJ21" s="120" t="str">
        <f t="shared" ca="1" si="12"/>
        <v/>
      </c>
      <c r="AK21" s="120" t="str">
        <f t="shared" ca="1" si="13"/>
        <v/>
      </c>
      <c r="AL21" s="120" t="str">
        <f t="shared" ca="1" si="14"/>
        <v/>
      </c>
      <c r="AM21" s="120" t="str">
        <f t="shared" ca="1" si="6"/>
        <v/>
      </c>
      <c r="AN21" s="120" t="str">
        <f t="shared" ca="1" si="22"/>
        <v/>
      </c>
      <c r="AO21" s="120" t="str">
        <f t="shared" ca="1" si="23"/>
        <v/>
      </c>
      <c r="AP21" s="120" t="str">
        <f t="shared" ca="1" si="24"/>
        <v/>
      </c>
      <c r="AQ21" s="120" t="str">
        <f t="shared" ca="1" si="7"/>
        <v/>
      </c>
      <c r="AR21" s="120" t="str">
        <f t="shared" ca="1" si="25"/>
        <v/>
      </c>
      <c r="AS21" s="120" t="str">
        <f t="shared" ca="1" si="26"/>
        <v/>
      </c>
      <c r="AT21" s="120" t="str">
        <f t="shared" ca="1" si="27"/>
        <v/>
      </c>
      <c r="AU21" s="120" t="str">
        <f t="shared" ca="1" si="28"/>
        <v/>
      </c>
      <c r="AV21" s="120" t="str">
        <f t="shared" ca="1" si="29"/>
        <v/>
      </c>
      <c r="AW21" s="120" t="str">
        <f t="shared" ca="1" si="30"/>
        <v/>
      </c>
      <c r="AX21" s="120" t="str">
        <f t="shared" ca="1" si="31"/>
        <v/>
      </c>
      <c r="AY21" s="120" t="str">
        <f>IFERROR(HLOOKUP($D21,'Allgemeine Angaben'!$F$50:$M$65,7,0),"")</f>
        <v/>
      </c>
      <c r="AZ21" s="120" t="str">
        <f>IFERROR(HLOOKUP($D21,'Allgemeine Angaben'!$F$50:$M$65,6,0),"")</f>
        <v/>
      </c>
      <c r="BA21" s="120" t="str">
        <f>IFERROR(HLOOKUP($D21,'Allgemeine Angaben'!$F$50:$M$65,5,0),"")</f>
        <v/>
      </c>
      <c r="BB21" s="120" t="str">
        <f>IFERROR(HLOOKUP($D21,'Allgemeine Angaben'!$F$50:$M$65,4,0),"")</f>
        <v/>
      </c>
      <c r="BC21" s="120" t="str">
        <f>IFERROR(HLOOKUP($D21,'Allgemeine Angaben'!$F$50:$M$65,3,0),"")</f>
        <v/>
      </c>
      <c r="BD21" s="120" t="str">
        <f>IFERROR(HLOOKUP($D21,'Allgemeine Angaben'!$F$50:$M$65,2,0),"")</f>
        <v/>
      </c>
    </row>
    <row r="22" spans="1:56" x14ac:dyDescent="0.2">
      <c r="A22" s="120" t="str">
        <f>IF('Allgemeine Angaben'!$M$4="","",'Allgemeine Angaben'!$M$4)</f>
        <v/>
      </c>
      <c r="B22" s="120" t="str">
        <f>IF('Allgemeine Angaben'!$E$6="","",'Allgemeine Angaben'!$E$6)</f>
        <v/>
      </c>
      <c r="C22" s="120">
        <f>'Allgemeine Angaben'!O39</f>
        <v>21</v>
      </c>
      <c r="D22" s="120" t="str">
        <f>IF('Allgemeine Angaben'!E39="","",'Allgemeine Angaben'!E39)</f>
        <v/>
      </c>
      <c r="E22" s="120" t="str">
        <f>IF('Allgemeine Angaben'!G39="","",'Allgemeine Angaben'!G39)</f>
        <v/>
      </c>
      <c r="F22" s="120" t="str">
        <f>IF('Allgemeine Angaben'!H39="","",'Allgemeine Angaben'!H39)</f>
        <v/>
      </c>
      <c r="G22" s="120" t="str">
        <f>IF('Allgemeine Angaben'!I39="","",'Allgemeine Angaben'!I39)</f>
        <v/>
      </c>
      <c r="H22" s="120" t="str">
        <f>IF('Allgemeine Angaben'!J39="","",'Allgemeine Angaben'!J39)</f>
        <v/>
      </c>
      <c r="I22" s="120" t="str">
        <f>IF('Allgemeine Angaben'!L39="","",'Allgemeine Angaben'!L39)</f>
        <v/>
      </c>
      <c r="J22" s="120" t="str">
        <f>IF(D22&lt;&gt;"",'Allgemeine Angaben'!$L$46,"")</f>
        <v/>
      </c>
      <c r="K22" s="121" t="str">
        <f>IFERROR(HLOOKUP($D22,'Allgemeine Angaben'!$F$50:$M$65,8,0),"")</f>
        <v/>
      </c>
      <c r="L22" s="121" t="str">
        <f>IFERROR(HLOOKUP($D22,'Allgemeine Angaben'!$F$50:$M$65,9,0),"")</f>
        <v/>
      </c>
      <c r="M22" s="121" t="str">
        <f>IFERROR(HLOOKUP($D22,'Allgemeine Angaben'!$F$50:$M$65,10,0),"")</f>
        <v/>
      </c>
      <c r="N22" s="121" t="str">
        <f>IFERROR(HLOOKUP($D22,'Allgemeine Angaben'!$F$50:$M$65,11,0),"")</f>
        <v/>
      </c>
      <c r="O22" s="121" t="str">
        <f>IFERROR(HLOOKUP($D22,'Allgemeine Angaben'!$F$50:$M$65,12,0),"")</f>
        <v/>
      </c>
      <c r="P22" s="121" t="str">
        <f>IFERROR(HLOOKUP($D22,'Allgemeine Angaben'!$F$50:$M$65,13,0),"")</f>
        <v/>
      </c>
      <c r="Q22" s="121" t="str">
        <f>IFERROR(HLOOKUP($D22,'Allgemeine Angaben'!$F$50:$M$65,14,0),"")</f>
        <v/>
      </c>
      <c r="R22" s="121" t="str">
        <f>IFERROR(HLOOKUP($D22,'Allgemeine Angaben'!$F$50:$M$65,15,0),"")</f>
        <v/>
      </c>
      <c r="S22" s="121" t="str">
        <f>IFERROR(HLOOKUP($D22,'Allgemeine Angaben'!$F$50:$M$65,16,0),"")</f>
        <v/>
      </c>
      <c r="T22" s="120" t="str">
        <f>IF(Zusammenfassung!H99="","",Zusammenfassung!H99)</f>
        <v/>
      </c>
      <c r="U22" s="120" t="str">
        <f>IF(Zusammenfassung!J99="","",Zusammenfassung!J99)</f>
        <v/>
      </c>
      <c r="V22" s="120" t="str">
        <f>IF(Zusammenfassung!K99="","",Zusammenfassung!K99)</f>
        <v/>
      </c>
      <c r="W22" s="120" t="str">
        <f t="shared" ca="1" si="4"/>
        <v/>
      </c>
      <c r="X22" s="120" t="str">
        <f t="shared" ca="1" si="15"/>
        <v/>
      </c>
      <c r="Y22" s="120" t="str">
        <f t="shared" ca="1" si="16"/>
        <v/>
      </c>
      <c r="Z22" s="120" t="str">
        <f t="shared" ca="1" si="17"/>
        <v/>
      </c>
      <c r="AA22" s="120" t="str">
        <f t="shared" ca="1" si="18"/>
        <v/>
      </c>
      <c r="AB22" s="120" t="str">
        <f t="shared" ca="1" si="19"/>
        <v/>
      </c>
      <c r="AC22" s="120" t="str">
        <f t="shared" ca="1" si="20"/>
        <v/>
      </c>
      <c r="AD22" s="120" t="str">
        <f t="shared" ca="1" si="21"/>
        <v/>
      </c>
      <c r="AE22" s="120" t="str">
        <f t="shared" ca="1" si="5"/>
        <v/>
      </c>
      <c r="AF22" s="120" t="str">
        <f t="shared" ca="1" si="8"/>
        <v/>
      </c>
      <c r="AG22" s="120" t="str">
        <f t="shared" ca="1" si="9"/>
        <v/>
      </c>
      <c r="AH22" s="120" t="str">
        <f t="shared" ca="1" si="10"/>
        <v/>
      </c>
      <c r="AI22" s="120" t="str">
        <f t="shared" ca="1" si="11"/>
        <v/>
      </c>
      <c r="AJ22" s="120" t="str">
        <f t="shared" ca="1" si="12"/>
        <v/>
      </c>
      <c r="AK22" s="120" t="str">
        <f t="shared" ca="1" si="13"/>
        <v/>
      </c>
      <c r="AL22" s="120" t="str">
        <f t="shared" ca="1" si="14"/>
        <v/>
      </c>
      <c r="AM22" s="120" t="str">
        <f t="shared" ca="1" si="6"/>
        <v/>
      </c>
      <c r="AN22" s="120" t="str">
        <f t="shared" ca="1" si="22"/>
        <v/>
      </c>
      <c r="AO22" s="120" t="str">
        <f t="shared" ca="1" si="23"/>
        <v/>
      </c>
      <c r="AP22" s="120" t="str">
        <f t="shared" ca="1" si="24"/>
        <v/>
      </c>
      <c r="AQ22" s="120" t="str">
        <f t="shared" ca="1" si="7"/>
        <v/>
      </c>
      <c r="AR22" s="120" t="str">
        <f t="shared" ca="1" si="25"/>
        <v/>
      </c>
      <c r="AS22" s="120" t="str">
        <f t="shared" ca="1" si="26"/>
        <v/>
      </c>
      <c r="AT22" s="120" t="str">
        <f t="shared" ca="1" si="27"/>
        <v/>
      </c>
      <c r="AU22" s="120" t="str">
        <f t="shared" ca="1" si="28"/>
        <v/>
      </c>
      <c r="AV22" s="120" t="str">
        <f t="shared" ca="1" si="29"/>
        <v/>
      </c>
      <c r="AW22" s="120" t="str">
        <f t="shared" ca="1" si="30"/>
        <v/>
      </c>
      <c r="AX22" s="120" t="str">
        <f t="shared" ca="1" si="31"/>
        <v/>
      </c>
      <c r="AY22" s="120" t="str">
        <f>IFERROR(HLOOKUP($D22,'Allgemeine Angaben'!$F$50:$M$65,7,0),"")</f>
        <v/>
      </c>
      <c r="AZ22" s="120" t="str">
        <f>IFERROR(HLOOKUP($D22,'Allgemeine Angaben'!$F$50:$M$65,6,0),"")</f>
        <v/>
      </c>
      <c r="BA22" s="120" t="str">
        <f>IFERROR(HLOOKUP($D22,'Allgemeine Angaben'!$F$50:$M$65,5,0),"")</f>
        <v/>
      </c>
      <c r="BB22" s="120" t="str">
        <f>IFERROR(HLOOKUP($D22,'Allgemeine Angaben'!$F$50:$M$65,4,0),"")</f>
        <v/>
      </c>
      <c r="BC22" s="120" t="str">
        <f>IFERROR(HLOOKUP($D22,'Allgemeine Angaben'!$F$50:$M$65,3,0),"")</f>
        <v/>
      </c>
      <c r="BD22" s="120" t="str">
        <f>IFERROR(HLOOKUP($D22,'Allgemeine Angaben'!$F$50:$M$65,2,0),"")</f>
        <v/>
      </c>
    </row>
    <row r="23" spans="1:56" x14ac:dyDescent="0.2">
      <c r="A23" s="120" t="str">
        <f>IF('Allgemeine Angaben'!$M$4="","",'Allgemeine Angaben'!$M$4)</f>
        <v/>
      </c>
      <c r="B23" s="120" t="str">
        <f>IF('Allgemeine Angaben'!$E$6="","",'Allgemeine Angaben'!$E$6)</f>
        <v/>
      </c>
      <c r="C23" s="120">
        <f>'Allgemeine Angaben'!O40</f>
        <v>22</v>
      </c>
      <c r="D23" s="120" t="str">
        <f>IF('Allgemeine Angaben'!E40="","",'Allgemeine Angaben'!E40)</f>
        <v/>
      </c>
      <c r="E23" s="120" t="str">
        <f>IF('Allgemeine Angaben'!G40="","",'Allgemeine Angaben'!G40)</f>
        <v/>
      </c>
      <c r="F23" s="120" t="str">
        <f>IF('Allgemeine Angaben'!H40="","",'Allgemeine Angaben'!H40)</f>
        <v/>
      </c>
      <c r="G23" s="120" t="str">
        <f>IF('Allgemeine Angaben'!I40="","",'Allgemeine Angaben'!I40)</f>
        <v/>
      </c>
      <c r="H23" s="120" t="str">
        <f>IF('Allgemeine Angaben'!J40="","",'Allgemeine Angaben'!J40)</f>
        <v/>
      </c>
      <c r="I23" s="120" t="str">
        <f>IF('Allgemeine Angaben'!L40="","",'Allgemeine Angaben'!L40)</f>
        <v/>
      </c>
      <c r="J23" s="120" t="str">
        <f>IF(D23&lt;&gt;"",'Allgemeine Angaben'!$L$46,"")</f>
        <v/>
      </c>
      <c r="K23" s="121" t="str">
        <f>IFERROR(HLOOKUP($D23,'Allgemeine Angaben'!$F$50:$M$65,8,0),"")</f>
        <v/>
      </c>
      <c r="L23" s="121" t="str">
        <f>IFERROR(HLOOKUP($D23,'Allgemeine Angaben'!$F$50:$M$65,9,0),"")</f>
        <v/>
      </c>
      <c r="M23" s="121" t="str">
        <f>IFERROR(HLOOKUP($D23,'Allgemeine Angaben'!$F$50:$M$65,10,0),"")</f>
        <v/>
      </c>
      <c r="N23" s="121" t="str">
        <f>IFERROR(HLOOKUP($D23,'Allgemeine Angaben'!$F$50:$M$65,11,0),"")</f>
        <v/>
      </c>
      <c r="O23" s="121" t="str">
        <f>IFERROR(HLOOKUP($D23,'Allgemeine Angaben'!$F$50:$M$65,12,0),"")</f>
        <v/>
      </c>
      <c r="P23" s="121" t="str">
        <f>IFERROR(HLOOKUP($D23,'Allgemeine Angaben'!$F$50:$M$65,13,0),"")</f>
        <v/>
      </c>
      <c r="Q23" s="121" t="str">
        <f>IFERROR(HLOOKUP($D23,'Allgemeine Angaben'!$F$50:$M$65,14,0),"")</f>
        <v/>
      </c>
      <c r="R23" s="121" t="str">
        <f>IFERROR(HLOOKUP($D23,'Allgemeine Angaben'!$F$50:$M$65,15,0),"")</f>
        <v/>
      </c>
      <c r="S23" s="121" t="str">
        <f>IFERROR(HLOOKUP($D23,'Allgemeine Angaben'!$F$50:$M$65,16,0),"")</f>
        <v/>
      </c>
      <c r="T23" s="120" t="str">
        <f>IF(Zusammenfassung!H100="","",Zusammenfassung!H100)</f>
        <v/>
      </c>
      <c r="U23" s="120" t="str">
        <f>IF(Zusammenfassung!J100="","",Zusammenfassung!J100)</f>
        <v/>
      </c>
      <c r="V23" s="120" t="str">
        <f>IF(Zusammenfassung!K100="","",Zusammenfassung!K100)</f>
        <v/>
      </c>
      <c r="W23" s="120" t="str">
        <f t="shared" ca="1" si="4"/>
        <v/>
      </c>
      <c r="X23" s="120" t="str">
        <f t="shared" ca="1" si="15"/>
        <v/>
      </c>
      <c r="Y23" s="120" t="str">
        <f t="shared" ca="1" si="16"/>
        <v/>
      </c>
      <c r="Z23" s="120" t="str">
        <f t="shared" ca="1" si="17"/>
        <v/>
      </c>
      <c r="AA23" s="120" t="str">
        <f t="shared" ca="1" si="18"/>
        <v/>
      </c>
      <c r="AB23" s="120" t="str">
        <f t="shared" ca="1" si="19"/>
        <v/>
      </c>
      <c r="AC23" s="120" t="str">
        <f t="shared" ca="1" si="20"/>
        <v/>
      </c>
      <c r="AD23" s="120" t="str">
        <f t="shared" ca="1" si="21"/>
        <v/>
      </c>
      <c r="AE23" s="120" t="str">
        <f t="shared" ca="1" si="5"/>
        <v/>
      </c>
      <c r="AF23" s="120" t="str">
        <f t="shared" ca="1" si="8"/>
        <v/>
      </c>
      <c r="AG23" s="120" t="str">
        <f t="shared" ca="1" si="9"/>
        <v/>
      </c>
      <c r="AH23" s="120" t="str">
        <f t="shared" ca="1" si="10"/>
        <v/>
      </c>
      <c r="AI23" s="120" t="str">
        <f t="shared" ca="1" si="11"/>
        <v/>
      </c>
      <c r="AJ23" s="120" t="str">
        <f t="shared" ca="1" si="12"/>
        <v/>
      </c>
      <c r="AK23" s="120" t="str">
        <f t="shared" ca="1" si="13"/>
        <v/>
      </c>
      <c r="AL23" s="120" t="str">
        <f t="shared" ca="1" si="14"/>
        <v/>
      </c>
      <c r="AM23" s="120" t="str">
        <f t="shared" ca="1" si="6"/>
        <v/>
      </c>
      <c r="AN23" s="120" t="str">
        <f t="shared" ca="1" si="22"/>
        <v/>
      </c>
      <c r="AO23" s="120" t="str">
        <f t="shared" ca="1" si="23"/>
        <v/>
      </c>
      <c r="AP23" s="120" t="str">
        <f t="shared" ca="1" si="24"/>
        <v/>
      </c>
      <c r="AQ23" s="120" t="str">
        <f t="shared" ca="1" si="7"/>
        <v/>
      </c>
      <c r="AR23" s="120" t="str">
        <f t="shared" ca="1" si="25"/>
        <v/>
      </c>
      <c r="AS23" s="120" t="str">
        <f t="shared" ca="1" si="26"/>
        <v/>
      </c>
      <c r="AT23" s="120" t="str">
        <f t="shared" ca="1" si="27"/>
        <v/>
      </c>
      <c r="AU23" s="120" t="str">
        <f t="shared" ca="1" si="28"/>
        <v/>
      </c>
      <c r="AV23" s="120" t="str">
        <f t="shared" ca="1" si="29"/>
        <v/>
      </c>
      <c r="AW23" s="120" t="str">
        <f t="shared" ca="1" si="30"/>
        <v/>
      </c>
      <c r="AX23" s="120" t="str">
        <f t="shared" ca="1" si="31"/>
        <v/>
      </c>
      <c r="AY23" s="120" t="str">
        <f>IFERROR(HLOOKUP($D23,'Allgemeine Angaben'!$F$50:$M$65,7,0),"")</f>
        <v/>
      </c>
      <c r="AZ23" s="120" t="str">
        <f>IFERROR(HLOOKUP($D23,'Allgemeine Angaben'!$F$50:$M$65,6,0),"")</f>
        <v/>
      </c>
      <c r="BA23" s="120" t="str">
        <f>IFERROR(HLOOKUP($D23,'Allgemeine Angaben'!$F$50:$M$65,5,0),"")</f>
        <v/>
      </c>
      <c r="BB23" s="120" t="str">
        <f>IFERROR(HLOOKUP($D23,'Allgemeine Angaben'!$F$50:$M$65,4,0),"")</f>
        <v/>
      </c>
      <c r="BC23" s="120" t="str">
        <f>IFERROR(HLOOKUP($D23,'Allgemeine Angaben'!$F$50:$M$65,3,0),"")</f>
        <v/>
      </c>
      <c r="BD23" s="120" t="str">
        <f>IFERROR(HLOOKUP($D23,'Allgemeine Angaben'!$F$50:$M$65,2,0),"")</f>
        <v/>
      </c>
    </row>
    <row r="24" spans="1:56" x14ac:dyDescent="0.2">
      <c r="A24" s="120" t="str">
        <f>IF('Allgemeine Angaben'!$M$4="","",'Allgemeine Angaben'!$M$4)</f>
        <v/>
      </c>
      <c r="B24" s="120" t="str">
        <f>IF('Allgemeine Angaben'!$E$6="","",'Allgemeine Angaben'!$E$6)</f>
        <v/>
      </c>
      <c r="C24" s="120">
        <f>'Allgemeine Angaben'!O41</f>
        <v>23</v>
      </c>
      <c r="D24" s="120" t="str">
        <f>IF('Allgemeine Angaben'!E41="","",'Allgemeine Angaben'!E41)</f>
        <v/>
      </c>
      <c r="E24" s="120" t="str">
        <f>IF('Allgemeine Angaben'!G41="","",'Allgemeine Angaben'!G41)</f>
        <v/>
      </c>
      <c r="F24" s="120" t="str">
        <f>IF('Allgemeine Angaben'!H41="","",'Allgemeine Angaben'!H41)</f>
        <v/>
      </c>
      <c r="G24" s="120" t="str">
        <f>IF('Allgemeine Angaben'!I41="","",'Allgemeine Angaben'!I41)</f>
        <v/>
      </c>
      <c r="H24" s="120" t="str">
        <f>IF('Allgemeine Angaben'!J41="","",'Allgemeine Angaben'!J41)</f>
        <v/>
      </c>
      <c r="I24" s="120" t="str">
        <f>IF('Allgemeine Angaben'!L41="","",'Allgemeine Angaben'!L41)</f>
        <v/>
      </c>
      <c r="J24" s="120" t="str">
        <f>IF(D24&lt;&gt;"",'Allgemeine Angaben'!$L$46,"")</f>
        <v/>
      </c>
      <c r="K24" s="121" t="str">
        <f>IFERROR(HLOOKUP($D24,'Allgemeine Angaben'!$F$50:$M$65,8,0),"")</f>
        <v/>
      </c>
      <c r="L24" s="121" t="str">
        <f>IFERROR(HLOOKUP($D24,'Allgemeine Angaben'!$F$50:$M$65,9,0),"")</f>
        <v/>
      </c>
      <c r="M24" s="121" t="str">
        <f>IFERROR(HLOOKUP($D24,'Allgemeine Angaben'!$F$50:$M$65,10,0),"")</f>
        <v/>
      </c>
      <c r="N24" s="121" t="str">
        <f>IFERROR(HLOOKUP($D24,'Allgemeine Angaben'!$F$50:$M$65,11,0),"")</f>
        <v/>
      </c>
      <c r="O24" s="121" t="str">
        <f>IFERROR(HLOOKUP($D24,'Allgemeine Angaben'!$F$50:$M$65,12,0),"")</f>
        <v/>
      </c>
      <c r="P24" s="121" t="str">
        <f>IFERROR(HLOOKUP($D24,'Allgemeine Angaben'!$F$50:$M$65,13,0),"")</f>
        <v/>
      </c>
      <c r="Q24" s="121" t="str">
        <f>IFERROR(HLOOKUP($D24,'Allgemeine Angaben'!$F$50:$M$65,14,0),"")</f>
        <v/>
      </c>
      <c r="R24" s="121" t="str">
        <f>IFERROR(HLOOKUP($D24,'Allgemeine Angaben'!$F$50:$M$65,15,0),"")</f>
        <v/>
      </c>
      <c r="S24" s="121" t="str">
        <f>IFERROR(HLOOKUP($D24,'Allgemeine Angaben'!$F$50:$M$65,16,0),"")</f>
        <v/>
      </c>
      <c r="T24" s="120" t="str">
        <f>IF(Zusammenfassung!H101="","",Zusammenfassung!H101)</f>
        <v/>
      </c>
      <c r="U24" s="120" t="str">
        <f>IF(Zusammenfassung!J101="","",Zusammenfassung!J101)</f>
        <v/>
      </c>
      <c r="V24" s="120" t="str">
        <f>IF(Zusammenfassung!K101="","",Zusammenfassung!K101)</f>
        <v/>
      </c>
      <c r="W24" s="120" t="str">
        <f t="shared" ca="1" si="4"/>
        <v/>
      </c>
      <c r="X24" s="120" t="str">
        <f t="shared" ca="1" si="15"/>
        <v/>
      </c>
      <c r="Y24" s="120" t="str">
        <f t="shared" ca="1" si="16"/>
        <v/>
      </c>
      <c r="Z24" s="120" t="str">
        <f t="shared" ca="1" si="17"/>
        <v/>
      </c>
      <c r="AA24" s="120" t="str">
        <f t="shared" ca="1" si="18"/>
        <v/>
      </c>
      <c r="AB24" s="120" t="str">
        <f t="shared" ca="1" si="19"/>
        <v/>
      </c>
      <c r="AC24" s="120" t="str">
        <f t="shared" ca="1" si="20"/>
        <v/>
      </c>
      <c r="AD24" s="120" t="str">
        <f t="shared" ca="1" si="21"/>
        <v/>
      </c>
      <c r="AE24" s="120" t="str">
        <f t="shared" ca="1" si="5"/>
        <v/>
      </c>
      <c r="AF24" s="120" t="str">
        <f t="shared" ca="1" si="8"/>
        <v/>
      </c>
      <c r="AG24" s="120" t="str">
        <f t="shared" ca="1" si="9"/>
        <v/>
      </c>
      <c r="AH24" s="120" t="str">
        <f t="shared" ca="1" si="10"/>
        <v/>
      </c>
      <c r="AI24" s="120" t="str">
        <f t="shared" ca="1" si="11"/>
        <v/>
      </c>
      <c r="AJ24" s="120" t="str">
        <f t="shared" ca="1" si="12"/>
        <v/>
      </c>
      <c r="AK24" s="120" t="str">
        <f t="shared" ca="1" si="13"/>
        <v/>
      </c>
      <c r="AL24" s="120" t="str">
        <f t="shared" ca="1" si="14"/>
        <v/>
      </c>
      <c r="AM24" s="120" t="str">
        <f t="shared" ca="1" si="6"/>
        <v/>
      </c>
      <c r="AN24" s="120" t="str">
        <f t="shared" ca="1" si="22"/>
        <v/>
      </c>
      <c r="AO24" s="120" t="str">
        <f t="shared" ca="1" si="23"/>
        <v/>
      </c>
      <c r="AP24" s="120" t="str">
        <f t="shared" ca="1" si="24"/>
        <v/>
      </c>
      <c r="AQ24" s="120" t="str">
        <f t="shared" ca="1" si="7"/>
        <v/>
      </c>
      <c r="AR24" s="120" t="str">
        <f t="shared" ca="1" si="25"/>
        <v/>
      </c>
      <c r="AS24" s="120" t="str">
        <f t="shared" ca="1" si="26"/>
        <v/>
      </c>
      <c r="AT24" s="120" t="str">
        <f t="shared" ca="1" si="27"/>
        <v/>
      </c>
      <c r="AU24" s="120" t="str">
        <f t="shared" ca="1" si="28"/>
        <v/>
      </c>
      <c r="AV24" s="120" t="str">
        <f t="shared" ca="1" si="29"/>
        <v/>
      </c>
      <c r="AW24" s="120" t="str">
        <f t="shared" ca="1" si="30"/>
        <v/>
      </c>
      <c r="AX24" s="120" t="str">
        <f t="shared" ca="1" si="31"/>
        <v/>
      </c>
      <c r="AY24" s="120" t="str">
        <f>IFERROR(HLOOKUP($D24,'Allgemeine Angaben'!$F$50:$M$65,7,0),"")</f>
        <v/>
      </c>
      <c r="AZ24" s="120" t="str">
        <f>IFERROR(HLOOKUP($D24,'Allgemeine Angaben'!$F$50:$M$65,6,0),"")</f>
        <v/>
      </c>
      <c r="BA24" s="120" t="str">
        <f>IFERROR(HLOOKUP($D24,'Allgemeine Angaben'!$F$50:$M$65,5,0),"")</f>
        <v/>
      </c>
      <c r="BB24" s="120" t="str">
        <f>IFERROR(HLOOKUP($D24,'Allgemeine Angaben'!$F$50:$M$65,4,0),"")</f>
        <v/>
      </c>
      <c r="BC24" s="120" t="str">
        <f>IFERROR(HLOOKUP($D24,'Allgemeine Angaben'!$F$50:$M$65,3,0),"")</f>
        <v/>
      </c>
      <c r="BD24" s="120" t="str">
        <f>IFERROR(HLOOKUP($D24,'Allgemeine Angaben'!$F$50:$M$65,2,0),"")</f>
        <v/>
      </c>
    </row>
    <row r="25" spans="1:56" x14ac:dyDescent="0.2">
      <c r="A25" s="120" t="str">
        <f>IF('Allgemeine Angaben'!$M$4="","",'Allgemeine Angaben'!$M$4)</f>
        <v/>
      </c>
      <c r="B25" s="120" t="str">
        <f>IF('Allgemeine Angaben'!$E$6="","",'Allgemeine Angaben'!$E$6)</f>
        <v/>
      </c>
      <c r="C25" s="120">
        <f>'Allgemeine Angaben'!O42</f>
        <v>24</v>
      </c>
      <c r="D25" s="120" t="str">
        <f>IF('Allgemeine Angaben'!E42="","",'Allgemeine Angaben'!E42)</f>
        <v/>
      </c>
      <c r="E25" s="120" t="str">
        <f>IF('Allgemeine Angaben'!G42="","",'Allgemeine Angaben'!G42)</f>
        <v/>
      </c>
      <c r="F25" s="120" t="str">
        <f>IF('Allgemeine Angaben'!H42="","",'Allgemeine Angaben'!H42)</f>
        <v/>
      </c>
      <c r="G25" s="120" t="str">
        <f>IF('Allgemeine Angaben'!I42="","",'Allgemeine Angaben'!I42)</f>
        <v/>
      </c>
      <c r="H25" s="120" t="str">
        <f>IF('Allgemeine Angaben'!J42="","",'Allgemeine Angaben'!J42)</f>
        <v/>
      </c>
      <c r="I25" s="120" t="str">
        <f>IF('Allgemeine Angaben'!L42="","",'Allgemeine Angaben'!L42)</f>
        <v/>
      </c>
      <c r="J25" s="120" t="str">
        <f>IF(D25&lt;&gt;"",'Allgemeine Angaben'!$L$46,"")</f>
        <v/>
      </c>
      <c r="K25" s="121" t="str">
        <f>IFERROR(HLOOKUP($D25,'Allgemeine Angaben'!$F$50:$M$65,8,0),"")</f>
        <v/>
      </c>
      <c r="L25" s="121" t="str">
        <f>IFERROR(HLOOKUP($D25,'Allgemeine Angaben'!$F$50:$M$65,9,0),"")</f>
        <v/>
      </c>
      <c r="M25" s="121" t="str">
        <f>IFERROR(HLOOKUP($D25,'Allgemeine Angaben'!$F$50:$M$65,10,0),"")</f>
        <v/>
      </c>
      <c r="N25" s="121" t="str">
        <f>IFERROR(HLOOKUP($D25,'Allgemeine Angaben'!$F$50:$M$65,11,0),"")</f>
        <v/>
      </c>
      <c r="O25" s="121" t="str">
        <f>IFERROR(HLOOKUP($D25,'Allgemeine Angaben'!$F$50:$M$65,12,0),"")</f>
        <v/>
      </c>
      <c r="P25" s="121" t="str">
        <f>IFERROR(HLOOKUP($D25,'Allgemeine Angaben'!$F$50:$M$65,13,0),"")</f>
        <v/>
      </c>
      <c r="Q25" s="121" t="str">
        <f>IFERROR(HLOOKUP($D25,'Allgemeine Angaben'!$F$50:$M$65,14,0),"")</f>
        <v/>
      </c>
      <c r="R25" s="121" t="str">
        <f>IFERROR(HLOOKUP($D25,'Allgemeine Angaben'!$F$50:$M$65,15,0),"")</f>
        <v/>
      </c>
      <c r="S25" s="121" t="str">
        <f>IFERROR(HLOOKUP($D25,'Allgemeine Angaben'!$F$50:$M$65,16,0),"")</f>
        <v/>
      </c>
      <c r="T25" s="120" t="str">
        <f>IF(Zusammenfassung!H102="","",Zusammenfassung!H102)</f>
        <v/>
      </c>
      <c r="U25" s="120" t="str">
        <f>IF(Zusammenfassung!J102="","",Zusammenfassung!J102)</f>
        <v/>
      </c>
      <c r="V25" s="120" t="str">
        <f>IF(Zusammenfassung!K102="","",Zusammenfassung!K102)</f>
        <v/>
      </c>
      <c r="W25" s="120" t="str">
        <f t="shared" ca="1" si="4"/>
        <v/>
      </c>
      <c r="X25" s="120" t="str">
        <f t="shared" ca="1" si="15"/>
        <v/>
      </c>
      <c r="Y25" s="120" t="str">
        <f t="shared" ca="1" si="16"/>
        <v/>
      </c>
      <c r="Z25" s="120" t="str">
        <f t="shared" ca="1" si="17"/>
        <v/>
      </c>
      <c r="AA25" s="120" t="str">
        <f t="shared" ca="1" si="18"/>
        <v/>
      </c>
      <c r="AB25" s="120" t="str">
        <f t="shared" ca="1" si="19"/>
        <v/>
      </c>
      <c r="AC25" s="120" t="str">
        <f t="shared" ca="1" si="20"/>
        <v/>
      </c>
      <c r="AD25" s="120" t="str">
        <f t="shared" ca="1" si="21"/>
        <v/>
      </c>
      <c r="AE25" s="120" t="str">
        <f t="shared" ca="1" si="5"/>
        <v/>
      </c>
      <c r="AF25" s="120" t="str">
        <f t="shared" ca="1" si="8"/>
        <v/>
      </c>
      <c r="AG25" s="120" t="str">
        <f t="shared" ca="1" si="9"/>
        <v/>
      </c>
      <c r="AH25" s="120" t="str">
        <f t="shared" ca="1" si="10"/>
        <v/>
      </c>
      <c r="AI25" s="120" t="str">
        <f t="shared" ca="1" si="11"/>
        <v/>
      </c>
      <c r="AJ25" s="120" t="str">
        <f t="shared" ca="1" si="12"/>
        <v/>
      </c>
      <c r="AK25" s="120" t="str">
        <f t="shared" ca="1" si="13"/>
        <v/>
      </c>
      <c r="AL25" s="120" t="str">
        <f t="shared" ca="1" si="14"/>
        <v/>
      </c>
      <c r="AM25" s="120" t="str">
        <f t="shared" ca="1" si="6"/>
        <v/>
      </c>
      <c r="AN25" s="120" t="str">
        <f t="shared" ca="1" si="22"/>
        <v/>
      </c>
      <c r="AO25" s="120" t="str">
        <f t="shared" ca="1" si="23"/>
        <v/>
      </c>
      <c r="AP25" s="120" t="str">
        <f t="shared" ca="1" si="24"/>
        <v/>
      </c>
      <c r="AQ25" s="120" t="str">
        <f t="shared" ca="1" si="7"/>
        <v/>
      </c>
      <c r="AR25" s="120" t="str">
        <f t="shared" ca="1" si="25"/>
        <v/>
      </c>
      <c r="AS25" s="120" t="str">
        <f t="shared" ca="1" si="26"/>
        <v/>
      </c>
      <c r="AT25" s="120" t="str">
        <f t="shared" ca="1" si="27"/>
        <v/>
      </c>
      <c r="AU25" s="120" t="str">
        <f t="shared" ca="1" si="28"/>
        <v/>
      </c>
      <c r="AV25" s="120" t="str">
        <f t="shared" ca="1" si="29"/>
        <v/>
      </c>
      <c r="AW25" s="120" t="str">
        <f t="shared" ca="1" si="30"/>
        <v/>
      </c>
      <c r="AX25" s="120" t="str">
        <f t="shared" ca="1" si="31"/>
        <v/>
      </c>
      <c r="AY25" s="120" t="str">
        <f>IFERROR(HLOOKUP($D25,'Allgemeine Angaben'!$F$50:$M$65,7,0),"")</f>
        <v/>
      </c>
      <c r="AZ25" s="120" t="str">
        <f>IFERROR(HLOOKUP($D25,'Allgemeine Angaben'!$F$50:$M$65,6,0),"")</f>
        <v/>
      </c>
      <c r="BA25" s="120" t="str">
        <f>IFERROR(HLOOKUP($D25,'Allgemeine Angaben'!$F$50:$M$65,5,0),"")</f>
        <v/>
      </c>
      <c r="BB25" s="120" t="str">
        <f>IFERROR(HLOOKUP($D25,'Allgemeine Angaben'!$F$50:$M$65,4,0),"")</f>
        <v/>
      </c>
      <c r="BC25" s="120" t="str">
        <f>IFERROR(HLOOKUP($D25,'Allgemeine Angaben'!$F$50:$M$65,3,0),"")</f>
        <v/>
      </c>
      <c r="BD25" s="120" t="str">
        <f>IFERROR(HLOOKUP($D25,'Allgemeine Angaben'!$F$50:$M$65,2,0),"")</f>
        <v/>
      </c>
    </row>
    <row r="26" spans="1:56" x14ac:dyDescent="0.2">
      <c r="A26" s="120" t="str">
        <f>IF('Allgemeine Angaben'!$M$4="","",'Allgemeine Angaben'!$M$4)</f>
        <v/>
      </c>
      <c r="B26" s="120" t="str">
        <f>IF('Allgemeine Angaben'!$E$6="","",'Allgemeine Angaben'!$E$6)</f>
        <v/>
      </c>
      <c r="C26" s="120">
        <f>'Allgemeine Angaben'!O43</f>
        <v>25</v>
      </c>
      <c r="D26" s="120" t="str">
        <f>IF('Allgemeine Angaben'!E43="","",'Allgemeine Angaben'!E43)</f>
        <v/>
      </c>
      <c r="E26" s="120" t="str">
        <f>IF('Allgemeine Angaben'!G43="","",'Allgemeine Angaben'!G43)</f>
        <v/>
      </c>
      <c r="F26" s="120" t="str">
        <f>IF('Allgemeine Angaben'!H43="","",'Allgemeine Angaben'!H43)</f>
        <v/>
      </c>
      <c r="G26" s="120" t="str">
        <f>IF('Allgemeine Angaben'!I43="","",'Allgemeine Angaben'!I43)</f>
        <v/>
      </c>
      <c r="H26" s="120" t="str">
        <f>IF('Allgemeine Angaben'!J43="","",'Allgemeine Angaben'!J43)</f>
        <v/>
      </c>
      <c r="I26" s="120" t="str">
        <f>IF('Allgemeine Angaben'!L43="","",'Allgemeine Angaben'!L43)</f>
        <v/>
      </c>
      <c r="J26" s="120" t="str">
        <f>IF(D26&lt;&gt;"",'Allgemeine Angaben'!$L$46,"")</f>
        <v/>
      </c>
      <c r="K26" s="121" t="str">
        <f>IFERROR(HLOOKUP($D26,'Allgemeine Angaben'!$F$50:$M$65,8,0),"")</f>
        <v/>
      </c>
      <c r="L26" s="121" t="str">
        <f>IFERROR(HLOOKUP($D26,'Allgemeine Angaben'!$F$50:$M$65,9,0),"")</f>
        <v/>
      </c>
      <c r="M26" s="121" t="str">
        <f>IFERROR(HLOOKUP($D26,'Allgemeine Angaben'!$F$50:$M$65,10,0),"")</f>
        <v/>
      </c>
      <c r="N26" s="121" t="str">
        <f>IFERROR(HLOOKUP($D26,'Allgemeine Angaben'!$F$50:$M$65,11,0),"")</f>
        <v/>
      </c>
      <c r="O26" s="121" t="str">
        <f>IFERROR(HLOOKUP($D26,'Allgemeine Angaben'!$F$50:$M$65,12,0),"")</f>
        <v/>
      </c>
      <c r="P26" s="121" t="str">
        <f>IFERROR(HLOOKUP($D26,'Allgemeine Angaben'!$F$50:$M$65,13,0),"")</f>
        <v/>
      </c>
      <c r="Q26" s="121" t="str">
        <f>IFERROR(HLOOKUP($D26,'Allgemeine Angaben'!$F$50:$M$65,14,0),"")</f>
        <v/>
      </c>
      <c r="R26" s="121" t="str">
        <f>IFERROR(HLOOKUP($D26,'Allgemeine Angaben'!$F$50:$M$65,15,0),"")</f>
        <v/>
      </c>
      <c r="S26" s="121" t="str">
        <f>IFERROR(HLOOKUP($D26,'Allgemeine Angaben'!$F$50:$M$65,16,0),"")</f>
        <v/>
      </c>
      <c r="T26" s="120" t="str">
        <f>IF(Zusammenfassung!H103="","",Zusammenfassung!H103)</f>
        <v/>
      </c>
      <c r="U26" s="120" t="str">
        <f>IF(Zusammenfassung!J103="","",Zusammenfassung!J103)</f>
        <v/>
      </c>
      <c r="V26" s="120" t="str">
        <f>IF(Zusammenfassung!K103="","",Zusammenfassung!K103)</f>
        <v/>
      </c>
      <c r="W26" s="120" t="str">
        <f t="shared" ca="1" si="4"/>
        <v/>
      </c>
      <c r="X26" s="120" t="str">
        <f t="shared" ca="1" si="15"/>
        <v/>
      </c>
      <c r="Y26" s="120" t="str">
        <f t="shared" ca="1" si="16"/>
        <v/>
      </c>
      <c r="Z26" s="120" t="str">
        <f t="shared" ca="1" si="17"/>
        <v/>
      </c>
      <c r="AA26" s="120" t="str">
        <f t="shared" ca="1" si="18"/>
        <v/>
      </c>
      <c r="AB26" s="120" t="str">
        <f t="shared" ca="1" si="19"/>
        <v/>
      </c>
      <c r="AC26" s="120" t="str">
        <f t="shared" ca="1" si="20"/>
        <v/>
      </c>
      <c r="AD26" s="120" t="str">
        <f t="shared" ca="1" si="21"/>
        <v/>
      </c>
      <c r="AE26" s="120" t="str">
        <f t="shared" ca="1" si="5"/>
        <v/>
      </c>
      <c r="AF26" s="120" t="str">
        <f t="shared" ca="1" si="8"/>
        <v/>
      </c>
      <c r="AG26" s="120" t="str">
        <f t="shared" ca="1" si="9"/>
        <v/>
      </c>
      <c r="AH26" s="120" t="str">
        <f t="shared" ca="1" si="10"/>
        <v/>
      </c>
      <c r="AI26" s="120" t="str">
        <f t="shared" ca="1" si="11"/>
        <v/>
      </c>
      <c r="AJ26" s="120" t="str">
        <f t="shared" ca="1" si="12"/>
        <v/>
      </c>
      <c r="AK26" s="120" t="str">
        <f t="shared" ca="1" si="13"/>
        <v/>
      </c>
      <c r="AL26" s="120" t="str">
        <f t="shared" ca="1" si="14"/>
        <v/>
      </c>
      <c r="AM26" s="120" t="str">
        <f t="shared" ca="1" si="6"/>
        <v/>
      </c>
      <c r="AN26" s="120" t="str">
        <f t="shared" ca="1" si="22"/>
        <v/>
      </c>
      <c r="AO26" s="120" t="str">
        <f t="shared" ca="1" si="23"/>
        <v/>
      </c>
      <c r="AP26" s="120" t="str">
        <f t="shared" ca="1" si="24"/>
        <v/>
      </c>
      <c r="AQ26" s="120" t="str">
        <f t="shared" ca="1" si="7"/>
        <v/>
      </c>
      <c r="AR26" s="120" t="str">
        <f t="shared" ca="1" si="25"/>
        <v/>
      </c>
      <c r="AS26" s="120" t="str">
        <f t="shared" ca="1" si="26"/>
        <v/>
      </c>
      <c r="AT26" s="120" t="str">
        <f t="shared" ca="1" si="27"/>
        <v/>
      </c>
      <c r="AU26" s="120" t="str">
        <f t="shared" ca="1" si="28"/>
        <v/>
      </c>
      <c r="AV26" s="120" t="str">
        <f t="shared" ca="1" si="29"/>
        <v/>
      </c>
      <c r="AW26" s="120" t="str">
        <f t="shared" ca="1" si="30"/>
        <v/>
      </c>
      <c r="AX26" s="120" t="str">
        <f t="shared" ca="1" si="31"/>
        <v/>
      </c>
      <c r="AY26" s="120" t="str">
        <f>IFERROR(HLOOKUP($D26,'Allgemeine Angaben'!$F$50:$M$65,7,0),"")</f>
        <v/>
      </c>
      <c r="AZ26" s="120" t="str">
        <f>IFERROR(HLOOKUP($D26,'Allgemeine Angaben'!$F$50:$M$65,6,0),"")</f>
        <v/>
      </c>
      <c r="BA26" s="120" t="str">
        <f>IFERROR(HLOOKUP($D26,'Allgemeine Angaben'!$F$50:$M$65,5,0),"")</f>
        <v/>
      </c>
      <c r="BB26" s="120" t="str">
        <f>IFERROR(HLOOKUP($D26,'Allgemeine Angaben'!$F$50:$M$65,4,0),"")</f>
        <v/>
      </c>
      <c r="BC26" s="120" t="str">
        <f>IFERROR(HLOOKUP($D26,'Allgemeine Angaben'!$F$50:$M$65,3,0),"")</f>
        <v/>
      </c>
      <c r="BD26" s="120" t="str">
        <f>IFERROR(HLOOKUP($D26,'Allgemeine Angaben'!$F$50:$M$65,2,0),"")</f>
        <v/>
      </c>
    </row>
    <row r="28" spans="1:56" ht="15.75" x14ac:dyDescent="0.25">
      <c r="A28" s="247" t="s">
        <v>947</v>
      </c>
    </row>
    <row r="29" spans="1:56" ht="15.75" x14ac:dyDescent="0.25">
      <c r="A29" s="247" t="s">
        <v>1022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7</vt:i4>
      </vt:variant>
    </vt:vector>
  </HeadingPairs>
  <TitlesOfParts>
    <vt:vector size="18" baseType="lpstr">
      <vt:lpstr>Vorwort &amp; Inhaltsverzeichnis</vt:lpstr>
      <vt:lpstr>Allgemeine Angaben</vt:lpstr>
      <vt:lpstr>2.2.3 Fallzahlen</vt:lpstr>
      <vt:lpstr>Zusammenfassung</vt:lpstr>
      <vt:lpstr>Kennzahlen</vt:lpstr>
      <vt:lpstr>5.1 QI Hüfte</vt:lpstr>
      <vt:lpstr>5.2 QI Knie</vt:lpstr>
      <vt:lpstr>Tabelle1</vt:lpstr>
      <vt:lpstr>Hilfstabelle</vt:lpstr>
      <vt:lpstr>Daten_Basis,QI</vt:lpstr>
      <vt:lpstr>Daten_HO-Fallzahlen</vt:lpstr>
      <vt:lpstr>auswahl</vt:lpstr>
      <vt:lpstr>'5.2 QI Knie'!Druckbereich</vt:lpstr>
      <vt:lpstr>Kennzahlen!Druckbereich</vt:lpstr>
      <vt:lpstr>Leerzelle</vt:lpstr>
      <vt:lpstr>operateur_auswahl</vt:lpstr>
      <vt:lpstr>sho_auswahl</vt:lpstr>
      <vt:lpstr>'Allgemeine Angaben'!Text10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Jürgen Fischer</dc:creator>
  <cp:lastModifiedBy>ClarCert - Ramona Oral</cp:lastModifiedBy>
  <cp:lastPrinted>2018-08-03T12:35:56Z</cp:lastPrinted>
  <dcterms:created xsi:type="dcterms:W3CDTF">2012-07-10T14:44:48Z</dcterms:created>
  <dcterms:modified xsi:type="dcterms:W3CDTF">2024-07-30T11:55:56Z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7783645c-fefe-4ee8-97b9-4a8236061047</vt:lpwstr>
  </property>
</Properties>
</file>